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480" yWindow="90" windowWidth="11355" windowHeight="8700" firstSheet="7" activeTab="7"/>
  </bookViews>
  <sheets>
    <sheet name="13800" sheetId="1" r:id="rId1"/>
    <sheet name="16000" sheetId="2" r:id="rId2"/>
    <sheet name="25000" sheetId="3" r:id="rId3"/>
    <sheet name="расшифр.зпл" sheetId="6" r:id="rId4"/>
    <sheet name="расш.экскурсии" sheetId="7" r:id="rId5"/>
    <sheet name="питание" sheetId="8" r:id="rId6"/>
    <sheet name="смета2013" sheetId="10" r:id="rId7"/>
    <sheet name="смета дох-рас" sheetId="17" r:id="rId8"/>
    <sheet name="2016 год" sheetId="18" r:id="rId9"/>
  </sheets>
  <calcPr calcId="125725"/>
</workbook>
</file>

<file path=xl/calcChain.xml><?xml version="1.0" encoding="utf-8"?>
<calcChain xmlns="http://schemas.openxmlformats.org/spreadsheetml/2006/main">
  <c r="E72" i="18"/>
  <c r="E24"/>
  <c r="E31"/>
  <c r="D36" l="1"/>
  <c r="E36"/>
  <c r="E46"/>
  <c r="E73" s="1"/>
  <c r="D72"/>
  <c r="C36" i="10"/>
  <c r="C15"/>
  <c r="C29"/>
  <c r="C45" s="1"/>
  <c r="C47" s="1"/>
  <c r="C10"/>
  <c r="C32" s="1"/>
  <c r="C37" i="8"/>
  <c r="H22" i="3"/>
  <c r="E22"/>
  <c r="C22"/>
  <c r="E30" i="8"/>
  <c r="E33"/>
  <c r="E23"/>
  <c r="E19"/>
  <c r="E13"/>
  <c r="D36"/>
  <c r="D37"/>
  <c r="D38" s="1"/>
  <c r="C39"/>
  <c r="C33" i="7"/>
  <c r="E37" i="6"/>
  <c r="E13"/>
  <c r="E29"/>
  <c r="E30"/>
  <c r="E25"/>
  <c r="E26"/>
  <c r="E27"/>
  <c r="E28"/>
  <c r="E15"/>
  <c r="E16"/>
  <c r="E17"/>
  <c r="E31"/>
  <c r="E32"/>
  <c r="E33"/>
  <c r="E34"/>
  <c r="E35"/>
  <c r="E36"/>
  <c r="E19"/>
  <c r="E20"/>
  <c r="E21"/>
  <c r="E10"/>
  <c r="E11"/>
  <c r="E9"/>
  <c r="E39" s="1"/>
  <c r="E12"/>
  <c r="E14"/>
  <c r="E18"/>
  <c r="E22"/>
  <c r="E23"/>
  <c r="E24"/>
  <c r="D39"/>
  <c r="C39"/>
  <c r="J61" i="3"/>
  <c r="H20"/>
  <c r="E20"/>
  <c r="C16"/>
  <c r="C20"/>
  <c r="C14" s="1"/>
  <c r="C48"/>
  <c r="H37"/>
  <c r="H14"/>
  <c r="E37"/>
  <c r="C37"/>
  <c r="C12"/>
  <c r="C46"/>
  <c r="J46" s="1"/>
  <c r="E12"/>
  <c r="E14"/>
  <c r="E63"/>
  <c r="H12"/>
  <c r="H63" s="1"/>
  <c r="J57"/>
  <c r="J54"/>
  <c r="J52"/>
  <c r="J51"/>
  <c r="J48"/>
  <c r="J43"/>
  <c r="J41"/>
  <c r="J35"/>
  <c r="J32"/>
  <c r="J29"/>
  <c r="J26"/>
  <c r="J24"/>
  <c r="J22"/>
  <c r="J19"/>
  <c r="J18"/>
  <c r="J16"/>
  <c r="J12"/>
  <c r="J8"/>
  <c r="B73" i="2"/>
  <c r="E73" s="1"/>
  <c r="C12"/>
  <c r="C16"/>
  <c r="C20"/>
  <c r="C14" s="1"/>
  <c r="C22"/>
  <c r="C35"/>
  <c r="C37"/>
  <c r="C46"/>
  <c r="J46" s="1"/>
  <c r="C50"/>
  <c r="E12"/>
  <c r="E16"/>
  <c r="E20" s="1"/>
  <c r="E22"/>
  <c r="E35"/>
  <c r="E37"/>
  <c r="H12"/>
  <c r="H16"/>
  <c r="H20"/>
  <c r="H14" s="1"/>
  <c r="H65" s="1"/>
  <c r="H22"/>
  <c r="H35"/>
  <c r="J35" s="1"/>
  <c r="H37"/>
  <c r="J37" s="1"/>
  <c r="J63"/>
  <c r="J59"/>
  <c r="J56"/>
  <c r="J54"/>
  <c r="J53"/>
  <c r="J50"/>
  <c r="J43"/>
  <c r="J41"/>
  <c r="J32"/>
  <c r="J29"/>
  <c r="J26"/>
  <c r="J24"/>
  <c r="J22"/>
  <c r="J19"/>
  <c r="J18"/>
  <c r="J8"/>
  <c r="C22" i="1"/>
  <c r="B73"/>
  <c r="E73"/>
  <c r="C16"/>
  <c r="C20"/>
  <c r="C14" s="1"/>
  <c r="C35"/>
  <c r="C37"/>
  <c r="C46"/>
  <c r="C50"/>
  <c r="J50" s="1"/>
  <c r="C12"/>
  <c r="J12" s="1"/>
  <c r="E16"/>
  <c r="E20"/>
  <c r="E22"/>
  <c r="J22" s="1"/>
  <c r="E35"/>
  <c r="E37"/>
  <c r="J37" s="1"/>
  <c r="E12"/>
  <c r="H16"/>
  <c r="H20" s="1"/>
  <c r="H14" s="1"/>
  <c r="H65" s="1"/>
  <c r="H22"/>
  <c r="H35"/>
  <c r="H37"/>
  <c r="H12"/>
  <c r="J18"/>
  <c r="J19"/>
  <c r="J24"/>
  <c r="J26"/>
  <c r="J29"/>
  <c r="J32"/>
  <c r="J35"/>
  <c r="J41"/>
  <c r="J43"/>
  <c r="J46"/>
  <c r="J53"/>
  <c r="J54"/>
  <c r="J56"/>
  <c r="J59"/>
  <c r="J63"/>
  <c r="J8"/>
  <c r="E14"/>
  <c r="E65" s="1"/>
  <c r="J20" i="3"/>
  <c r="C14" i="10"/>
  <c r="C18" s="1"/>
  <c r="J37" i="3"/>
  <c r="J12" i="2"/>
  <c r="E14" l="1"/>
  <c r="E65" s="1"/>
  <c r="J20"/>
  <c r="C63" i="3"/>
  <c r="J63" s="1"/>
  <c r="J14"/>
  <c r="C65" i="2"/>
  <c r="J65" s="1"/>
  <c r="J14"/>
  <c r="J14" i="1"/>
  <c r="J16"/>
  <c r="C65"/>
  <c r="J65" s="1"/>
  <c r="J20"/>
  <c r="J16" i="2"/>
  <c r="D37" i="18"/>
  <c r="E37"/>
</calcChain>
</file>

<file path=xl/sharedStrings.xml><?xml version="1.0" encoding="utf-8"?>
<sst xmlns="http://schemas.openxmlformats.org/spreadsheetml/2006/main" count="582" uniqueCount="377">
  <si>
    <t>1-я смена</t>
  </si>
  <si>
    <t>2-я смена</t>
  </si>
  <si>
    <t>15.06.-02.07.</t>
  </si>
  <si>
    <t>05.07.-22.07.</t>
  </si>
  <si>
    <t>24.07.-10.08</t>
  </si>
  <si>
    <t>3-я смена</t>
  </si>
  <si>
    <t>БЮДЖЕТ      ДОХОДОВ      И        РАСХОДОВ    на лето 2010г. по ДОЛ "Радист"</t>
  </si>
  <si>
    <t>ИТОГО</t>
  </si>
  <si>
    <t>заработная плата</t>
  </si>
  <si>
    <t>за неисп.отпуск</t>
  </si>
  <si>
    <t>ЕСН (26,2%)</t>
  </si>
  <si>
    <t>Питание</t>
  </si>
  <si>
    <t>ГСМ</t>
  </si>
  <si>
    <t>Медикаменты,</t>
  </si>
  <si>
    <t>мед.услуги</t>
  </si>
  <si>
    <t>Транспорт. расходы</t>
  </si>
  <si>
    <t>(автобус)</t>
  </si>
  <si>
    <t>Культобслуживание</t>
  </si>
  <si>
    <t>(Экскурсии,боулинг,</t>
  </si>
  <si>
    <t>зоопарк, цирк)</t>
  </si>
  <si>
    <t>Услуги прачечной</t>
  </si>
  <si>
    <t>Страхование детей</t>
  </si>
  <si>
    <t>Охрана детей</t>
  </si>
  <si>
    <t xml:space="preserve">(Частное охранное </t>
  </si>
  <si>
    <t>агенство)</t>
  </si>
  <si>
    <t>Спецодежда</t>
  </si>
  <si>
    <t>персонала</t>
  </si>
  <si>
    <t>Футболки вожатым</t>
  </si>
  <si>
    <t>маркировка</t>
  </si>
  <si>
    <t>Пошив жилетов,</t>
  </si>
  <si>
    <t>галстуков, бандан</t>
  </si>
  <si>
    <t>штор</t>
  </si>
  <si>
    <t>Изготовление флага</t>
  </si>
  <si>
    <t>лагеря</t>
  </si>
  <si>
    <t>Значки</t>
  </si>
  <si>
    <t>Изготовление стендов</t>
  </si>
  <si>
    <t>(пиломатериалы)</t>
  </si>
  <si>
    <t>Приобретение детских</t>
  </si>
  <si>
    <t>энциклопедий</t>
  </si>
  <si>
    <t>светового</t>
  </si>
  <si>
    <t>Установка и монтаж</t>
  </si>
  <si>
    <t>обрудования, экрана</t>
  </si>
  <si>
    <t>Договорники</t>
  </si>
  <si>
    <t>кол-во детей</t>
  </si>
  <si>
    <t>цена путевки</t>
  </si>
  <si>
    <t>ДОХОДЫ</t>
  </si>
  <si>
    <t>РАСХОДЫ</t>
  </si>
  <si>
    <t>ФИН,РЕЗУЛЬТАТ</t>
  </si>
  <si>
    <t xml:space="preserve">               комп-ция (7дн.*63=441)</t>
  </si>
  <si>
    <t>№№</t>
  </si>
  <si>
    <t>п/п</t>
  </si>
  <si>
    <t>30.07.2010г.</t>
  </si>
  <si>
    <t>30.08.2010г.</t>
  </si>
  <si>
    <t>30.09.2010г.</t>
  </si>
  <si>
    <t>срок погашения</t>
  </si>
  <si>
    <t xml:space="preserve"> проценты</t>
  </si>
  <si>
    <t>Задолженность по займам ОАО "Ижевский радиозавод" по состоянию на 01.05.2010г.</t>
  </si>
  <si>
    <t>Главный бухгалтер</t>
  </si>
  <si>
    <t>ДОЛ "Радист"</t>
  </si>
  <si>
    <t>Г.Ф.Кузина</t>
  </si>
  <si>
    <t>БЮДЖЕТ      ДОХОДОВ      И        РАСХОДОВ    на лето 2011г. по ДОЛ "Радист"</t>
  </si>
  <si>
    <t xml:space="preserve">          комп-ция (5дн.*63=315дн.)</t>
  </si>
  <si>
    <t>Хоз.нужды ( в т.ч</t>
  </si>
  <si>
    <t>замена битой посуды)</t>
  </si>
  <si>
    <t>книг, настольных</t>
  </si>
  <si>
    <t>игр</t>
  </si>
  <si>
    <t>ЕСН (34,2%)</t>
  </si>
  <si>
    <t>15.06.-05.07.</t>
  </si>
  <si>
    <t>21 к/дн</t>
  </si>
  <si>
    <t>09.07.-29.07.</t>
  </si>
  <si>
    <t>01.08.-21.08</t>
  </si>
  <si>
    <t>Канцтовары</t>
  </si>
  <si>
    <t xml:space="preserve">Расшифровка  статьи "заработная плата"  </t>
  </si>
  <si>
    <t>в стоимости путевки в ДОЛ "Радист"</t>
  </si>
  <si>
    <t xml:space="preserve">№№ пп </t>
  </si>
  <si>
    <t>Должность</t>
  </si>
  <si>
    <t>кол-во ставок</t>
  </si>
  <si>
    <t>лето  2011г.</t>
  </si>
  <si>
    <t>Зар.плата</t>
  </si>
  <si>
    <t>Всего ФОТ</t>
  </si>
  <si>
    <t>Начальник лагеря</t>
  </si>
  <si>
    <t xml:space="preserve">Завхоз </t>
  </si>
  <si>
    <t>Старший воспитатель</t>
  </si>
  <si>
    <t>Врач</t>
  </si>
  <si>
    <t>Медсестра</t>
  </si>
  <si>
    <t>Инженер по кадрам</t>
  </si>
  <si>
    <t>Воспитатель</t>
  </si>
  <si>
    <t>Руководитель кружка</t>
  </si>
  <si>
    <t>Культорганизатор</t>
  </si>
  <si>
    <t>Инструктор по физкультуре</t>
  </si>
  <si>
    <t>согласно штатного расписания</t>
  </si>
  <si>
    <t>Водитель-эскпедитор</t>
  </si>
  <si>
    <t>Водитель а/м</t>
  </si>
  <si>
    <t>Агент по снабжению</t>
  </si>
  <si>
    <t>Зав.производством (шеф-повар)</t>
  </si>
  <si>
    <t>Педагог-организатор</t>
  </si>
  <si>
    <t>Психолог</t>
  </si>
  <si>
    <t xml:space="preserve">Повар </t>
  </si>
  <si>
    <t xml:space="preserve">Электромонтер </t>
  </si>
  <si>
    <t xml:space="preserve">Слесарь-сантехник </t>
  </si>
  <si>
    <t xml:space="preserve">Плотник </t>
  </si>
  <si>
    <t>Сестра-хозяйка</t>
  </si>
  <si>
    <t>Горничная</t>
  </si>
  <si>
    <t>Прачка (рабочий по стирке и ремонту одежды)</t>
  </si>
  <si>
    <t>Кухонный рабочий</t>
  </si>
  <si>
    <t>Мойщик посуды</t>
  </si>
  <si>
    <t>Кладовщик</t>
  </si>
  <si>
    <t>Калькулятор</t>
  </si>
  <si>
    <t>Дворник</t>
  </si>
  <si>
    <t>ИТОГО:</t>
  </si>
  <si>
    <t>Пожарный</t>
  </si>
  <si>
    <t>Администрация</t>
  </si>
  <si>
    <t xml:space="preserve">Расшифровка  статьи "экскурсии"  </t>
  </si>
  <si>
    <t>сумма</t>
  </si>
  <si>
    <t>№№ пп</t>
  </si>
  <si>
    <t>Наименование развл.мероприятия</t>
  </si>
  <si>
    <t>Заезд детей - шары, костюмы, маски, клоуны</t>
  </si>
  <si>
    <t>Тропа испытаний + запуск шаров команд</t>
  </si>
  <si>
    <t>Шоу рекордов Гиннеса</t>
  </si>
  <si>
    <t>Зарница</t>
  </si>
  <si>
    <t>Клондайк</t>
  </si>
  <si>
    <t>Любовь с первого взгляда</t>
  </si>
  <si>
    <t>Вокальный конкурс</t>
  </si>
  <si>
    <t>АРТ-парад</t>
  </si>
  <si>
    <t>Неделя моды "Космонавтики"</t>
  </si>
  <si>
    <t>Олимпиада - призы, подарки</t>
  </si>
  <si>
    <t>Поездка на теплоходе "Москва"</t>
  </si>
  <si>
    <t>Театральный конкурс</t>
  </si>
  <si>
    <t>Маскарад</t>
  </si>
  <si>
    <t>Космический футбол - призы, подарки</t>
  </si>
  <si>
    <t>Фрис-тайл</t>
  </si>
  <si>
    <t>Бал танцоров - призы, подарки, костюмы</t>
  </si>
  <si>
    <t>"Прямой эфир" - интелект.конкурс</t>
  </si>
  <si>
    <t>Конкурс видеороликов</t>
  </si>
  <si>
    <t>"Экстрим" - туристич.направление</t>
  </si>
  <si>
    <t>Лазертаг</t>
  </si>
  <si>
    <t>Батуты</t>
  </si>
  <si>
    <t>Боулинг</t>
  </si>
  <si>
    <t>Зоопарк</t>
  </si>
  <si>
    <t>согласно план-сетки  смены</t>
  </si>
  <si>
    <t>Выпускной бал (Король-Королева)</t>
  </si>
  <si>
    <t>Отъезд детей - шары, подарки, призы</t>
  </si>
  <si>
    <t xml:space="preserve">                  </t>
  </si>
  <si>
    <t>Наименование</t>
  </si>
  <si>
    <t>Выход, гр</t>
  </si>
  <si>
    <t xml:space="preserve">Сырок глазированный </t>
  </si>
  <si>
    <t>Помидоры</t>
  </si>
  <si>
    <t>Слойка обсыпная</t>
  </si>
  <si>
    <t>Ряженка</t>
  </si>
  <si>
    <t>Завтрак</t>
  </si>
  <si>
    <t>200/10</t>
  </si>
  <si>
    <t>1 шт.</t>
  </si>
  <si>
    <t xml:space="preserve">Какао на молоке </t>
  </si>
  <si>
    <t>Булочка "Юбилейная"</t>
  </si>
  <si>
    <t xml:space="preserve">Масло </t>
  </si>
  <si>
    <t>Обед</t>
  </si>
  <si>
    <t>Борщ с капустой и картоф. с мясом, со смет.</t>
  </si>
  <si>
    <t>250/12,5/10</t>
  </si>
  <si>
    <t>Плов из говядины</t>
  </si>
  <si>
    <t>75/200</t>
  </si>
  <si>
    <t>Компот из яблок</t>
  </si>
  <si>
    <t>Хлеб пшеничный, ржанной</t>
  </si>
  <si>
    <t>Полдник</t>
  </si>
  <si>
    <t xml:space="preserve">Рогалик со сгущенным молоком </t>
  </si>
  <si>
    <t>Ужин</t>
  </si>
  <si>
    <t>Салат из сыра, яблок и свежих огурцов</t>
  </si>
  <si>
    <t>Колбаски "Витаминка" с маслом</t>
  </si>
  <si>
    <t>50/5</t>
  </si>
  <si>
    <t xml:space="preserve">Картофельное пюре </t>
  </si>
  <si>
    <t>Чай с сахаром, лимоном</t>
  </si>
  <si>
    <t>200/7</t>
  </si>
  <si>
    <t>ИТОГО на одного человека</t>
  </si>
  <si>
    <t>На сумму</t>
  </si>
  <si>
    <t xml:space="preserve">Зав. производством </t>
  </si>
  <si>
    <t>Нач. лагеря</t>
  </si>
  <si>
    <t xml:space="preserve">                     ПРИМЕРНОЕ  МЕНЮ-РАСКЛАДКА </t>
  </si>
  <si>
    <t>среднедневной рацион из расчета 300 рублей</t>
  </si>
  <si>
    <t>Сумма</t>
  </si>
  <si>
    <t>в день</t>
  </si>
  <si>
    <t>завтрак</t>
  </si>
  <si>
    <t>обед</t>
  </si>
  <si>
    <t>полдник</t>
  </si>
  <si>
    <t>5-ти разовое питание</t>
  </si>
  <si>
    <t>позд.ужин</t>
  </si>
  <si>
    <t>Позд.ужин</t>
  </si>
  <si>
    <t>ужин</t>
  </si>
  <si>
    <t>Сок 0,2 тетрапак</t>
  </si>
  <si>
    <t xml:space="preserve">Каша гречневая молочная с маслом </t>
  </si>
  <si>
    <t>Фрукт (груша)</t>
  </si>
  <si>
    <t>Кофеты, шоколад (призы, конкурсы)</t>
  </si>
  <si>
    <t>Расходы на питание в смену (21к/дн)</t>
  </si>
  <si>
    <t>ИТОГО к выдаче на общее число довольствующихся (дети-120+персонал 58)</t>
  </si>
  <si>
    <t>Наименование расходов</t>
  </si>
  <si>
    <t>ТБО</t>
  </si>
  <si>
    <t xml:space="preserve">Собственники - физ .лица - </t>
  </si>
  <si>
    <t xml:space="preserve">Собственники - юр. лица - </t>
  </si>
  <si>
    <t>кв.м.</t>
  </si>
  <si>
    <t>Тариф на содержание и обслуживание дома</t>
  </si>
  <si>
    <t>ДОХОДЫ ЗА МЕСЯЦ (19,07*19261,5)</t>
  </si>
  <si>
    <t>Сдача налоговой отчетности - криптосвязь</t>
  </si>
  <si>
    <t>Расчетный центр (квитанции, паспорт.стол)</t>
  </si>
  <si>
    <t>ИТОГО РАСХОДОВ</t>
  </si>
  <si>
    <t>(Постановление Администрации г.Ижевска № 750 от 05.07.2013г.)</t>
  </si>
  <si>
    <t>кв.м</t>
  </si>
  <si>
    <t>руб.</t>
  </si>
  <si>
    <t>руб. - начислено</t>
  </si>
  <si>
    <t>Ремонтно-аварийная служба (2500 - 1 вызов)</t>
  </si>
  <si>
    <t>Опрессовка систем отопления - 100 000/12</t>
  </si>
  <si>
    <t>Ведение, комиссия р/сч (прием комм.услуг)</t>
  </si>
  <si>
    <t>Материалы (канц, хоз. товары)</t>
  </si>
  <si>
    <t xml:space="preserve">Обслуживание узла учета </t>
  </si>
  <si>
    <t xml:space="preserve">Зар.плата  персонала(уборщ, дворник,диспетчер,бухг) </t>
  </si>
  <si>
    <t>Налоги (страх.взносы, загрязнение)</t>
  </si>
  <si>
    <t xml:space="preserve">Статья "Текущий ремонт" </t>
  </si>
  <si>
    <t>Лифт (обслуживание, аттестация)</t>
  </si>
  <si>
    <t>Дезинсекция, дератизация</t>
  </si>
  <si>
    <t>Очистка от снега (трактор)</t>
  </si>
  <si>
    <t xml:space="preserve">                         ТСЖ "Красногеройская,60"</t>
  </si>
  <si>
    <t>в том числе собственники квартир</t>
  </si>
  <si>
    <t>РАСХОДЫ  за месяц</t>
  </si>
  <si>
    <t>Услуги связи (телеф, мобил, интернет, домофон)</t>
  </si>
  <si>
    <t xml:space="preserve">Кошение травы, уборка снега (ГСМ, масло, </t>
  </si>
  <si>
    <t>(при  своевременной оплате)</t>
  </si>
  <si>
    <t xml:space="preserve">Сантехнические и электротехнич.услуги, </t>
  </si>
  <si>
    <t>техн.обслуж.конструкт.элементов здания,</t>
  </si>
  <si>
    <t>сожержание оборудования и инж.систем в доме</t>
  </si>
  <si>
    <t>инвентарь, инструмент, спец.одежда)</t>
  </si>
  <si>
    <t>Вывоз ТБО</t>
  </si>
  <si>
    <t>Консультационные, юридические услуги</t>
  </si>
  <si>
    <t xml:space="preserve">                               ОТЧЕТ-СМЕТА ДОХОДОВ И РАСХОДОВ  2013г.</t>
  </si>
  <si>
    <t>У Т В Е Р Ж Д Е Н О</t>
  </si>
  <si>
    <t>собранием членов ТСЖ</t>
  </si>
  <si>
    <t>ДОХОДЫ за 2013 ГОД (5*367 316,81)</t>
  </si>
  <si>
    <t>ПРЕДСЕДАТЕЛЬ</t>
  </si>
  <si>
    <t>В.К.Кобылин</t>
  </si>
  <si>
    <t>ГЛАВНЫЙ БУХГАЛТЕР</t>
  </si>
  <si>
    <t xml:space="preserve">РАСХОДЫ за 2013 ГОД </t>
  </si>
  <si>
    <t>Примечание</t>
  </si>
  <si>
    <t>КОММУНАЛЬНЫЕ УСЛУГИ</t>
  </si>
  <si>
    <t>Центральное отопление</t>
  </si>
  <si>
    <t>Горячее водоснабжение</t>
  </si>
  <si>
    <t>план</t>
  </si>
  <si>
    <t>по факту</t>
  </si>
  <si>
    <t>Холодное водоснабжение</t>
  </si>
  <si>
    <t>Стоки</t>
  </si>
  <si>
    <t>Электроэнергия</t>
  </si>
  <si>
    <t>ОБСЛУЖИВАНИЕ ДОМА</t>
  </si>
  <si>
    <t>Лифт</t>
  </si>
  <si>
    <t>Внутридомовое электрооборудование</t>
  </si>
  <si>
    <t>Внутридомовое отопление, водоснабжение</t>
  </si>
  <si>
    <t>Уборка мест общего пользования</t>
  </si>
  <si>
    <t>Уборка, содержание придомовой территории,</t>
  </si>
  <si>
    <t>Вызовы аварийной службы</t>
  </si>
  <si>
    <t>Дератизация, дезинсекция</t>
  </si>
  <si>
    <t>Обслуживание РКЦ, паспортный стол</t>
  </si>
  <si>
    <t>Обслуживание узла учета</t>
  </si>
  <si>
    <t>Административно-управленческий аппарат ТСЖ</t>
  </si>
  <si>
    <t>Текущий ремонт</t>
  </si>
  <si>
    <t>Вознаграждение председателя, членов правления</t>
  </si>
  <si>
    <t>Налоги</t>
  </si>
  <si>
    <t>20000*12</t>
  </si>
  <si>
    <t>30,2% с фонда оплаты труда</t>
  </si>
  <si>
    <t>Обслуживание дома</t>
  </si>
  <si>
    <t>Узел учета</t>
  </si>
  <si>
    <t>Вознаграждение Председателю и членам правления</t>
  </si>
  <si>
    <t>факт</t>
  </si>
  <si>
    <t>ИТОГО коммунальные услуги</t>
  </si>
  <si>
    <t>СТАТЬИ ДОХОДОВ</t>
  </si>
  <si>
    <t>тариф  (2,20)</t>
  </si>
  <si>
    <t>По действующим тарифам</t>
  </si>
  <si>
    <t>Поступления от сторонних организаций</t>
  </si>
  <si>
    <t>ПРОЧИЕ ДОХОДЫ</t>
  </si>
  <si>
    <t>Пени</t>
  </si>
  <si>
    <t>Лифтовая реклама, размещение оборудования</t>
  </si>
  <si>
    <t>ИТОГО прочие доходы:</t>
  </si>
  <si>
    <t>ИТОГО тех.обслуживание дома:</t>
  </si>
  <si>
    <t>СТАТЬИ РАСХОДОВ</t>
  </si>
  <si>
    <t>ИТОГО по обслуживанию дома</t>
  </si>
  <si>
    <t>Правление ТСЖ "Красногеройская,60"</t>
  </si>
  <si>
    <t>ЧОП</t>
  </si>
  <si>
    <t>Материалы (инвентарь,сантех.зап.части,бензин,канцтовары)</t>
  </si>
  <si>
    <t>УТВЕРЖДЕНО</t>
  </si>
  <si>
    <t>Решением общего собрания членов ТСЖ</t>
  </si>
  <si>
    <t>Служба ЧОП</t>
  </si>
  <si>
    <t>450,00 руб с 1ед.</t>
  </si>
  <si>
    <t xml:space="preserve">2 411,1 кв.м </t>
  </si>
  <si>
    <t>18 043,7 кв.м.</t>
  </si>
  <si>
    <t>15 632,6 кв.м</t>
  </si>
  <si>
    <t>тариф с 01.07.14г.  (12,80)</t>
  </si>
  <si>
    <t>тариф с 01.07.14г.  (1,06)</t>
  </si>
  <si>
    <t>тариф с 01.07.14г.  (0,70)</t>
  </si>
  <si>
    <t>Капитальный ремонт</t>
  </si>
  <si>
    <t>тариф  с 01.02.15г. (7,30)</t>
  </si>
  <si>
    <t>Прочие</t>
  </si>
  <si>
    <t>Содержание, ремонт общедомового хозяйства</t>
  </si>
  <si>
    <t>Непредвиденные расходы</t>
  </si>
  <si>
    <t>Озеленение территории</t>
  </si>
  <si>
    <t>Услуги связи (телефон, интернет)</t>
  </si>
  <si>
    <t>1000*12  -по договору  Ростелеком, Ижинформпроект, МТС</t>
  </si>
  <si>
    <t>Услуги банка (прием средств от населения, комиссия банка за обслуживание счетов )</t>
  </si>
  <si>
    <t>1 ,06 - по договору  Удмуртлифт</t>
  </si>
  <si>
    <t>По договору МУП г.Ижевска "Горсервис"   (2700*1 час.)</t>
  </si>
  <si>
    <t>По договору  Профилактика</t>
  </si>
  <si>
    <t>По договору МАУ РКЦ    (15 600*12)</t>
  </si>
  <si>
    <t xml:space="preserve">По договору </t>
  </si>
  <si>
    <t>По договору  ООО ОО "РУНД"  (365дн*36ч.*75,0)</t>
  </si>
  <si>
    <t>По договору</t>
  </si>
  <si>
    <t xml:space="preserve">По перечню работ </t>
  </si>
  <si>
    <t>тариф  (1,80)</t>
  </si>
  <si>
    <t>тариф с 01.07.14г.  (1,40)</t>
  </si>
  <si>
    <t>1,40  - по договору  "Системы экологической безопасности+"</t>
  </si>
  <si>
    <t>97,74  за куб.м -  по договору  УКС</t>
  </si>
  <si>
    <t>2,41 -по договору   Энергосбытовая компания</t>
  </si>
  <si>
    <t>1590,91 за Гкал -  ПАО "Т Плюс"</t>
  </si>
  <si>
    <t>13,97 - по договору  Ижводоканал</t>
  </si>
  <si>
    <t>9,86 - по договору  Ижводоканал</t>
  </si>
  <si>
    <t>ФОТ электромонтера 6000*1,15*13*1чел</t>
  </si>
  <si>
    <t>ФОТ сантехника 14000*1,15*13*1чел</t>
  </si>
  <si>
    <t>ФОТ уборщицы 8000*1,15*13*2 чел</t>
  </si>
  <si>
    <t>ФОТ дворника 10000*1,15*13*1 чел</t>
  </si>
  <si>
    <t>ФОТ рабочего по дому окл.12000+перем20%+персон.надбавка3000)*1,15*13*1 чел.</t>
  </si>
  <si>
    <t>ФОТ работника по озеленению тер. 8000*1,15*8*1чел.</t>
  </si>
  <si>
    <t>По договору  Сбербанк, Почта России (20000*12)</t>
  </si>
  <si>
    <t>20000*12м.</t>
  </si>
  <si>
    <t>По договору  ООО "Территория теплоучета" (10000*12 )</t>
  </si>
  <si>
    <t>Председатель -22 000*1,15*12, правление - 5120*1,15*12</t>
  </si>
  <si>
    <t>Бухгалтер - (16000+10%премия)*1,15*13, диспетчер- (13000+15%премии)*1,15*13</t>
  </si>
  <si>
    <t>Расходы по плану мероприятий по содерж.дома за 2016г.и текущему ремонту</t>
  </si>
  <si>
    <t xml:space="preserve">                           ВЫПОЛНЕНИЕ  СМЕТЫ  ДОХОДОВ И РАСХОДОВ  за  2016г.</t>
  </si>
  <si>
    <t>Протокол №_____ от ________________2017г.</t>
  </si>
  <si>
    <t>ВСЕГО ДОХОДОВ ЗА 2016 год</t>
  </si>
  <si>
    <t>Непредвиденные расходы (возмещение ущерба)</t>
  </si>
  <si>
    <t>Ст-сть на 1 кв.м. общ.площади рублей  в месяц  2015г.</t>
  </si>
  <si>
    <t>Ст-сть на 1 кв.м. общ.площади рублей  в месяц 2016г.</t>
  </si>
  <si>
    <t>ДОХОДЫ ЗА МЕСЯЦ (19,96*18043,7)</t>
  </si>
  <si>
    <t>служба ЧОП 450,00 * 165 ед.</t>
  </si>
  <si>
    <t>(при  своевременной оплате ) ИТОГО:</t>
  </si>
  <si>
    <t>ДОХОДЫ за ГОД (12 * 434 402,25)</t>
  </si>
  <si>
    <t>Фонд накопления на кап. ремонт (7,30*18043,7*12)</t>
  </si>
  <si>
    <t>Прочие доходы (пени, лифт.реклама, размещ.оборудования)</t>
  </si>
  <si>
    <t>ВСЕГО ДОХОДЫ</t>
  </si>
  <si>
    <t xml:space="preserve"> </t>
  </si>
  <si>
    <t>№ пп</t>
  </si>
  <si>
    <t>план на 2016г.(руб.)</t>
  </si>
  <si>
    <t>1543,09 за 1 Гкал.   (Постановление РЭК УР от 19.12.14г. №29/3)</t>
  </si>
  <si>
    <t>93,98 за 1 куб.м.   (Постановление РЭК УР от 19.12.14г. №29/10)</t>
  </si>
  <si>
    <t>13,43 за 1 куб.м.   (Постановление РЭК УР от 17.12.14г. №28/11)</t>
  </si>
  <si>
    <t>9,48 за 1 куб.м.  (Постановление РЭК УР от 17.12.14г. №28/12)</t>
  </si>
  <si>
    <t>2,27 за 1 кВт   (Постановление РЭК УР от 12.12.14г. №27/2)</t>
  </si>
  <si>
    <t>По договору  ООО "СЭБ+"  (250,0*1 куб.м.)</t>
  </si>
  <si>
    <t>По договору  ООО "Удмуртлифт"  (15 016,0*12+14 800,0(Альтон))</t>
  </si>
  <si>
    <t>По договору  ООО ОО "РУНД"  (365дн*36ч.*66,0)</t>
  </si>
  <si>
    <t>ФОТ электромонтера 6000*1,15*13*1 чел</t>
  </si>
  <si>
    <t>ФОТ сантехника 14 000*1,15*13*1 чел</t>
  </si>
  <si>
    <t>ФОТ рабочего по дому (окл.12 000+перем.20%+персон.надбавка 3000)*1,15*13*1 чел.</t>
  </si>
  <si>
    <t>По договору  Ростелеком, Ижинформпроект, МТС</t>
  </si>
  <si>
    <t>Услуги банка (прием средств от населения, комиссия банка за обслуживание счетов)</t>
  </si>
  <si>
    <t>По договору  Сбербанк, Почта России</t>
  </si>
  <si>
    <t>Обслуживание узлов учета</t>
  </si>
  <si>
    <t>Бухгалтер - (окл.16000+10%премия)*1,15*13, диспетчер- (окл.13000+15%премии)*1,15*13</t>
  </si>
  <si>
    <t>Транспортные услуги (трактор, экскаватор,самосвал,такси )</t>
  </si>
  <si>
    <t>Прочие расходы (юридические, консультационные услуги, дог. гражд.-правового хар. и т.д.)</t>
  </si>
  <si>
    <t>Расходы по плану мероприятий по содержанию и текущему ремонту дома   за 2016г.</t>
  </si>
  <si>
    <t>ВСЕГО  РАСХОДОВ:</t>
  </si>
  <si>
    <t>Фонд накопления на капитальный ремонт дома</t>
  </si>
  <si>
    <t xml:space="preserve">7,30 руб. с 1 кв.м. </t>
  </si>
  <si>
    <t>________________ 2016г.</t>
  </si>
  <si>
    <t>Вознаграж. Председателю и чл. правления</t>
  </si>
  <si>
    <t>ВСЕГО</t>
  </si>
  <si>
    <t>Служба ЧОП за 1 единицу</t>
  </si>
  <si>
    <t>начислено за жилищные услугиза 12 месяцев 2016г</t>
  </si>
  <si>
    <t>начислено за коммунальные услуги за 12 месяцев 2016г</t>
  </si>
  <si>
    <t>% по банку в том числе кап. ремонт</t>
  </si>
  <si>
    <t>Очистка от снега (услуги спецтехники)</t>
  </si>
  <si>
    <t>Материалы (инвентарь,сантех.зап.части,бензин,канцтовары, инструмент)</t>
  </si>
  <si>
    <t>Прочие расходы (юридические, консультационные услуги, работа с должниками, обслуживание ГИС ЖКХ, договора граж.-правов. хар.и др.)</t>
  </si>
  <si>
    <t xml:space="preserve">                               СМЕТА ДОХОДОВ И РАСХОДОВ  на  2017 г.</t>
  </si>
</sst>
</file>

<file path=xl/styles.xml><?xml version="1.0" encoding="utf-8"?>
<styleSheet xmlns="http://schemas.openxmlformats.org/spreadsheetml/2006/main">
  <numFmts count="5">
    <numFmt numFmtId="164" formatCode="0.000"/>
    <numFmt numFmtId="165" formatCode="#,##0_ ;\-#,##0\ "/>
    <numFmt numFmtId="166" formatCode="0.00000"/>
    <numFmt numFmtId="167" formatCode="#,##0.000000"/>
    <numFmt numFmtId="168" formatCode="0.0000"/>
  </numFmts>
  <fonts count="33">
    <font>
      <sz val="10"/>
      <name val="Arial Cyr"/>
      <charset val="204"/>
    </font>
    <font>
      <sz val="8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  <font>
      <i/>
      <sz val="9"/>
      <name val="Arial Cyr"/>
      <charset val="204"/>
    </font>
    <font>
      <b/>
      <i/>
      <sz val="14"/>
      <name val="Arial Cyr"/>
      <charset val="204"/>
    </font>
    <font>
      <b/>
      <i/>
      <sz val="12"/>
      <name val="Arial Cyr"/>
      <charset val="204"/>
    </font>
    <font>
      <i/>
      <sz val="11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i/>
      <sz val="11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i/>
      <sz val="13"/>
      <name val="Arial Cyr"/>
      <charset val="204"/>
    </font>
    <font>
      <sz val="13"/>
      <name val="Arial Cyr"/>
      <charset val="204"/>
    </font>
    <font>
      <sz val="10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sz val="16"/>
      <name val="Arial Cyr"/>
      <charset val="204"/>
    </font>
    <font>
      <b/>
      <i/>
      <sz val="16"/>
      <name val="Arial Cyr"/>
      <charset val="204"/>
    </font>
    <font>
      <b/>
      <sz val="16"/>
      <name val="Arial Cyr"/>
      <charset val="204"/>
    </font>
    <font>
      <i/>
      <sz val="16"/>
      <name val="Arial Cyr"/>
      <charset val="204"/>
    </font>
    <font>
      <sz val="20"/>
      <name val="Arial Cyr"/>
      <charset val="204"/>
    </font>
    <font>
      <sz val="22"/>
      <name val="Arial Cyr"/>
      <charset val="204"/>
    </font>
    <font>
      <b/>
      <i/>
      <sz val="20"/>
      <name val="Arial Cyr"/>
      <charset val="204"/>
    </font>
    <font>
      <b/>
      <i/>
      <sz val="22"/>
      <name val="Arial Cyr"/>
      <charset val="204"/>
    </font>
    <font>
      <b/>
      <i/>
      <sz val="24"/>
      <name val="Arial Cyr"/>
      <charset val="204"/>
    </font>
    <font>
      <sz val="24"/>
      <name val="Arial Cyr"/>
      <charset val="204"/>
    </font>
    <font>
      <i/>
      <sz val="26"/>
      <name val="Arial Cyr"/>
      <charset val="204"/>
    </font>
    <font>
      <b/>
      <i/>
      <sz val="26"/>
      <name val="Arial Cyr"/>
      <charset val="204"/>
    </font>
    <font>
      <b/>
      <sz val="26"/>
      <name val="Arial Cyr"/>
      <charset val="204"/>
    </font>
    <font>
      <sz val="26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0">
    <xf numFmtId="0" fontId="0" fillId="0" borderId="0" xfId="0"/>
    <xf numFmtId="4" fontId="0" fillId="0" borderId="0" xfId="0" applyNumberFormat="1"/>
    <xf numFmtId="0" fontId="2" fillId="0" borderId="0" xfId="0" applyFont="1"/>
    <xf numFmtId="0" fontId="0" fillId="0" borderId="1" xfId="0" applyBorder="1"/>
    <xf numFmtId="0" fontId="2" fillId="0" borderId="2" xfId="0" applyFont="1" applyBorder="1"/>
    <xf numFmtId="0" fontId="0" fillId="0" borderId="3" xfId="0" applyBorder="1"/>
    <xf numFmtId="0" fontId="0" fillId="0" borderId="4" xfId="0" applyBorder="1"/>
    <xf numFmtId="0" fontId="2" fillId="0" borderId="0" xfId="0" applyFont="1" applyBorder="1"/>
    <xf numFmtId="0" fontId="2" fillId="0" borderId="5" xfId="0" applyFont="1" applyBorder="1" applyAlignment="1">
      <alignment horizontal="right"/>
    </xf>
    <xf numFmtId="0" fontId="0" fillId="0" borderId="5" xfId="0" applyBorder="1"/>
    <xf numFmtId="4" fontId="0" fillId="0" borderId="0" xfId="0" applyNumberFormat="1" applyBorder="1"/>
    <xf numFmtId="4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4" fontId="0" fillId="0" borderId="4" xfId="0" applyNumberFormat="1" applyBorder="1"/>
    <xf numFmtId="0" fontId="2" fillId="0" borderId="1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4" fontId="0" fillId="0" borderId="1" xfId="0" applyNumberFormat="1" applyBorder="1"/>
    <xf numFmtId="4" fontId="0" fillId="0" borderId="3" xfId="0" applyNumberFormat="1" applyBorder="1"/>
    <xf numFmtId="4" fontId="0" fillId="0" borderId="2" xfId="0" applyNumberForma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8" xfId="0" applyFont="1" applyBorder="1"/>
    <xf numFmtId="0" fontId="2" fillId="0" borderId="10" xfId="0" applyFont="1" applyBorder="1"/>
    <xf numFmtId="0" fontId="2" fillId="0" borderId="9" xfId="0" applyFont="1" applyBorder="1"/>
    <xf numFmtId="4" fontId="2" fillId="0" borderId="4" xfId="0" applyNumberFormat="1" applyFont="1" applyBorder="1"/>
    <xf numFmtId="4" fontId="2" fillId="0" borderId="5" xfId="0" applyNumberFormat="1" applyFont="1" applyBorder="1"/>
    <xf numFmtId="4" fontId="2" fillId="0" borderId="0" xfId="0" applyNumberFormat="1" applyFont="1" applyBorder="1"/>
    <xf numFmtId="4" fontId="2" fillId="0" borderId="6" xfId="0" applyNumberFormat="1" applyFont="1" applyBorder="1"/>
    <xf numFmtId="4" fontId="2" fillId="0" borderId="8" xfId="0" applyNumberFormat="1" applyFont="1" applyBorder="1"/>
    <xf numFmtId="4" fontId="2" fillId="0" borderId="7" xfId="0" applyNumberFormat="1" applyFont="1" applyBorder="1"/>
    <xf numFmtId="4" fontId="2" fillId="0" borderId="1" xfId="0" applyNumberFormat="1" applyFont="1" applyBorder="1"/>
    <xf numFmtId="4" fontId="2" fillId="0" borderId="3" xfId="0" applyNumberFormat="1" applyFont="1" applyBorder="1"/>
    <xf numFmtId="4" fontId="2" fillId="0" borderId="2" xfId="0" applyNumberFormat="1" applyFont="1" applyBorder="1"/>
    <xf numFmtId="3" fontId="2" fillId="0" borderId="6" xfId="0" applyNumberFormat="1" applyFont="1" applyBorder="1"/>
    <xf numFmtId="3" fontId="2" fillId="0" borderId="8" xfId="0" applyNumberFormat="1" applyFont="1" applyBorder="1"/>
    <xf numFmtId="3" fontId="2" fillId="0" borderId="7" xfId="0" applyNumberFormat="1" applyFont="1" applyBorder="1"/>
    <xf numFmtId="0" fontId="3" fillId="0" borderId="5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0" borderId="11" xfId="0" applyFont="1" applyBorder="1"/>
    <xf numFmtId="0" fontId="0" fillId="0" borderId="0" xfId="0" applyNumberFormat="1"/>
    <xf numFmtId="0" fontId="5" fillId="0" borderId="0" xfId="0" applyFont="1"/>
    <xf numFmtId="0" fontId="6" fillId="0" borderId="0" xfId="0" applyNumberFormat="1" applyFont="1"/>
    <xf numFmtId="0" fontId="7" fillId="0" borderId="0" xfId="0" applyFont="1"/>
    <xf numFmtId="4" fontId="8" fillId="0" borderId="0" xfId="0" applyNumberFormat="1" applyFont="1"/>
    <xf numFmtId="0" fontId="8" fillId="0" borderId="0" xfId="0" applyFont="1"/>
    <xf numFmtId="4" fontId="7" fillId="0" borderId="0" xfId="0" applyNumberFormat="1" applyFont="1"/>
    <xf numFmtId="0" fontId="8" fillId="0" borderId="0" xfId="0" applyNumberFormat="1" applyFont="1"/>
    <xf numFmtId="14" fontId="8" fillId="0" borderId="0" xfId="0" applyNumberFormat="1" applyFont="1"/>
    <xf numFmtId="0" fontId="0" fillId="0" borderId="12" xfId="0" applyBorder="1"/>
    <xf numFmtId="0" fontId="3" fillId="0" borderId="13" xfId="0" applyFont="1" applyBorder="1"/>
    <xf numFmtId="4" fontId="0" fillId="0" borderId="14" xfId="0" applyNumberFormat="1" applyBorder="1"/>
    <xf numFmtId="4" fontId="0" fillId="0" borderId="13" xfId="0" applyNumberFormat="1" applyBorder="1"/>
    <xf numFmtId="4" fontId="0" fillId="0" borderId="15" xfId="0" applyNumberFormat="1" applyBorder="1"/>
    <xf numFmtId="4" fontId="0" fillId="0" borderId="16" xfId="0" applyNumberFormat="1" applyBorder="1"/>
    <xf numFmtId="0" fontId="0" fillId="0" borderId="17" xfId="0" applyBorder="1"/>
    <xf numFmtId="0" fontId="3" fillId="0" borderId="18" xfId="0" applyFont="1" applyBorder="1"/>
    <xf numFmtId="4" fontId="0" fillId="0" borderId="19" xfId="0" applyNumberFormat="1" applyBorder="1"/>
    <xf numFmtId="4" fontId="0" fillId="0" borderId="18" xfId="0" applyNumberFormat="1" applyBorder="1"/>
    <xf numFmtId="4" fontId="0" fillId="0" borderId="20" xfId="0" applyNumberFormat="1" applyBorder="1"/>
    <xf numFmtId="4" fontId="0" fillId="0" borderId="21" xfId="0" applyNumberFormat="1" applyBorder="1"/>
    <xf numFmtId="0" fontId="0" fillId="0" borderId="22" xfId="0" applyBorder="1"/>
    <xf numFmtId="0" fontId="4" fillId="0" borderId="23" xfId="0" applyFont="1" applyBorder="1"/>
    <xf numFmtId="0" fontId="0" fillId="0" borderId="24" xfId="0" applyBorder="1"/>
    <xf numFmtId="4" fontId="0" fillId="0" borderId="23" xfId="0" applyNumberFormat="1" applyBorder="1"/>
    <xf numFmtId="0" fontId="0" fillId="0" borderId="23" xfId="0" applyBorder="1"/>
    <xf numFmtId="4" fontId="0" fillId="0" borderId="25" xfId="0" applyNumberFormat="1" applyBorder="1"/>
    <xf numFmtId="0" fontId="0" fillId="0" borderId="25" xfId="0" applyBorder="1"/>
    <xf numFmtId="4" fontId="0" fillId="0" borderId="24" xfId="0" applyNumberFormat="1" applyBorder="1"/>
    <xf numFmtId="4" fontId="0" fillId="0" borderId="26" xfId="0" applyNumberFormat="1" applyBorder="1"/>
    <xf numFmtId="0" fontId="3" fillId="0" borderId="23" xfId="0" applyFont="1" applyBorder="1"/>
    <xf numFmtId="0" fontId="0" fillId="0" borderId="27" xfId="0" applyBorder="1"/>
    <xf numFmtId="4" fontId="0" fillId="0" borderId="28" xfId="0" applyNumberFormat="1" applyBorder="1"/>
    <xf numFmtId="0" fontId="3" fillId="0" borderId="18" xfId="0" applyFont="1" applyFill="1" applyBorder="1"/>
    <xf numFmtId="0" fontId="3" fillId="0" borderId="23" xfId="0" applyFont="1" applyFill="1" applyBorder="1"/>
    <xf numFmtId="0" fontId="3" fillId="0" borderId="5" xfId="0" applyFont="1" applyFill="1" applyBorder="1"/>
    <xf numFmtId="0" fontId="3" fillId="0" borderId="10" xfId="0" applyFont="1" applyFill="1" applyBorder="1"/>
    <xf numFmtId="0" fontId="4" fillId="0" borderId="9" xfId="0" applyFont="1" applyBorder="1"/>
    <xf numFmtId="0" fontId="0" fillId="0" borderId="0" xfId="0" applyAlignment="1">
      <alignment horizontal="center"/>
    </xf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2" xfId="0" applyBorder="1"/>
    <xf numFmtId="0" fontId="0" fillId="0" borderId="20" xfId="0" applyBorder="1"/>
    <xf numFmtId="0" fontId="0" fillId="0" borderId="15" xfId="0" applyBorder="1"/>
    <xf numFmtId="0" fontId="2" fillId="0" borderId="32" xfId="0" applyFont="1" applyBorder="1"/>
    <xf numFmtId="0" fontId="2" fillId="0" borderId="29" xfId="0" applyFont="1" applyBorder="1" applyAlignment="1">
      <alignment horizontal="center"/>
    </xf>
    <xf numFmtId="4" fontId="0" fillId="0" borderId="20" xfId="0" applyNumberFormat="1" applyBorder="1" applyAlignment="1">
      <alignment horizontal="center"/>
    </xf>
    <xf numFmtId="4" fontId="0" fillId="0" borderId="15" xfId="0" applyNumberFormat="1" applyBorder="1" applyAlignment="1">
      <alignment horizontal="center"/>
    </xf>
    <xf numFmtId="4" fontId="0" fillId="0" borderId="32" xfId="0" applyNumberFormat="1" applyBorder="1" applyAlignment="1">
      <alignment horizontal="center"/>
    </xf>
    <xf numFmtId="4" fontId="0" fillId="0" borderId="30" xfId="0" applyNumberFormat="1" applyBorder="1" applyAlignment="1">
      <alignment horizontal="center"/>
    </xf>
    <xf numFmtId="4" fontId="0" fillId="0" borderId="31" xfId="0" applyNumberFormat="1" applyBorder="1" applyAlignment="1">
      <alignment horizontal="center"/>
    </xf>
    <xf numFmtId="4" fontId="2" fillId="0" borderId="29" xfId="0" applyNumberFormat="1" applyFont="1" applyBorder="1" applyAlignment="1">
      <alignment horizontal="center"/>
    </xf>
    <xf numFmtId="0" fontId="0" fillId="0" borderId="33" xfId="0" applyBorder="1"/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0" xfId="0" applyBorder="1"/>
    <xf numFmtId="0" fontId="0" fillId="0" borderId="31" xfId="0" applyBorder="1"/>
    <xf numFmtId="0" fontId="0" fillId="0" borderId="24" xfId="0" applyBorder="1" applyAlignment="1">
      <alignment horizontal="center"/>
    </xf>
    <xf numFmtId="0" fontId="0" fillId="0" borderId="35" xfId="0" applyBorder="1"/>
    <xf numFmtId="0" fontId="0" fillId="0" borderId="33" xfId="0" applyBorder="1" applyAlignment="1">
      <alignment horizontal="center"/>
    </xf>
    <xf numFmtId="0" fontId="2" fillId="0" borderId="29" xfId="0" applyFont="1" applyBorder="1"/>
    <xf numFmtId="4" fontId="2" fillId="0" borderId="34" xfId="0" applyNumberFormat="1" applyFont="1" applyBorder="1"/>
    <xf numFmtId="0" fontId="2" fillId="0" borderId="0" xfId="0" applyFont="1" applyAlignment="1">
      <alignment horizontal="center"/>
    </xf>
    <xf numFmtId="0" fontId="10" fillId="0" borderId="0" xfId="0" applyFont="1"/>
    <xf numFmtId="0" fontId="8" fillId="0" borderId="36" xfId="0" applyFont="1" applyBorder="1"/>
    <xf numFmtId="0" fontId="8" fillId="0" borderId="37" xfId="0" applyFont="1" applyBorder="1" applyAlignment="1">
      <alignment horizontal="center"/>
    </xf>
    <xf numFmtId="165" fontId="8" fillId="0" borderId="37" xfId="0" applyNumberFormat="1" applyFont="1" applyBorder="1" applyAlignment="1">
      <alignment horizontal="center"/>
    </xf>
    <xf numFmtId="0" fontId="8" fillId="0" borderId="0" xfId="0" applyFont="1" applyBorder="1"/>
    <xf numFmtId="0" fontId="10" fillId="0" borderId="0" xfId="0" applyFont="1" applyBorder="1"/>
    <xf numFmtId="0" fontId="8" fillId="0" borderId="0" xfId="0" applyFont="1" applyBorder="1" applyAlignment="1"/>
    <xf numFmtId="0" fontId="8" fillId="0" borderId="0" xfId="0" applyFont="1" applyBorder="1" applyAlignment="1">
      <alignment horizontal="center" vertical="center" textRotation="90"/>
    </xf>
    <xf numFmtId="0" fontId="8" fillId="0" borderId="0" xfId="0" applyFont="1" applyBorder="1" applyAlignment="1">
      <alignment horizontal="center" vertical="center" textRotation="90" wrapText="1"/>
    </xf>
    <xf numFmtId="164" fontId="8" fillId="0" borderId="0" xfId="0" applyNumberFormat="1" applyFont="1" applyBorder="1"/>
    <xf numFmtId="0" fontId="8" fillId="0" borderId="0" xfId="0" applyFont="1" applyBorder="1" applyAlignment="1">
      <alignment horizontal="center"/>
    </xf>
    <xf numFmtId="166" fontId="8" fillId="0" borderId="0" xfId="0" applyNumberFormat="1" applyFont="1" applyBorder="1"/>
    <xf numFmtId="4" fontId="10" fillId="0" borderId="0" xfId="0" applyNumberFormat="1" applyFont="1" applyBorder="1" applyAlignment="1">
      <alignment horizontal="center" vertical="center" wrapText="1"/>
    </xf>
    <xf numFmtId="167" fontId="10" fillId="0" borderId="0" xfId="0" applyNumberFormat="1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vertical="center"/>
    </xf>
    <xf numFmtId="168" fontId="7" fillId="0" borderId="0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2" fontId="10" fillId="0" borderId="38" xfId="0" applyNumberFormat="1" applyFont="1" applyBorder="1" applyAlignment="1">
      <alignment horizontal="center"/>
    </xf>
    <xf numFmtId="4" fontId="10" fillId="0" borderId="10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/>
    </xf>
    <xf numFmtId="4" fontId="8" fillId="0" borderId="36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4" fontId="10" fillId="0" borderId="29" xfId="0" applyNumberFormat="1" applyFont="1" applyBorder="1" applyAlignment="1">
      <alignment horizontal="center" vertical="center" wrapText="1"/>
    </xf>
    <xf numFmtId="4" fontId="11" fillId="0" borderId="10" xfId="0" applyNumberFormat="1" applyFont="1" applyBorder="1" applyAlignment="1">
      <alignment horizontal="center"/>
    </xf>
    <xf numFmtId="0" fontId="12" fillId="0" borderId="0" xfId="0" applyFont="1"/>
    <xf numFmtId="0" fontId="12" fillId="0" borderId="14" xfId="0" applyFont="1" applyBorder="1" applyAlignment="1">
      <alignment horizontal="center"/>
    </xf>
    <xf numFmtId="4" fontId="12" fillId="0" borderId="23" xfId="0" applyNumberFormat="1" applyFont="1" applyBorder="1"/>
    <xf numFmtId="0" fontId="12" fillId="0" borderId="33" xfId="0" applyFont="1" applyBorder="1" applyAlignment="1">
      <alignment horizontal="center"/>
    </xf>
    <xf numFmtId="0" fontId="6" fillId="0" borderId="29" xfId="0" applyFont="1" applyBorder="1"/>
    <xf numFmtId="4" fontId="6" fillId="0" borderId="34" xfId="0" applyNumberFormat="1" applyFont="1" applyBorder="1"/>
    <xf numFmtId="0" fontId="6" fillId="0" borderId="0" xfId="0" applyFont="1"/>
    <xf numFmtId="4" fontId="6" fillId="0" borderId="0" xfId="0" applyNumberFormat="1" applyFont="1"/>
    <xf numFmtId="0" fontId="12" fillId="0" borderId="0" xfId="0" applyFont="1" applyBorder="1" applyAlignment="1">
      <alignment horizontal="center"/>
    </xf>
    <xf numFmtId="0" fontId="6" fillId="0" borderId="0" xfId="0" applyFont="1" applyBorder="1"/>
    <xf numFmtId="4" fontId="6" fillId="0" borderId="0" xfId="0" applyNumberFormat="1" applyFont="1" applyBorder="1"/>
    <xf numFmtId="0" fontId="10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2" fillId="0" borderId="0" xfId="0" applyFont="1" applyFill="1" applyBorder="1"/>
    <xf numFmtId="0" fontId="12" fillId="0" borderId="0" xfId="0" applyFont="1" applyBorder="1"/>
    <xf numFmtId="0" fontId="13" fillId="0" borderId="0" xfId="0" applyFont="1" applyBorder="1" applyAlignment="1">
      <alignment horizontal="center"/>
    </xf>
    <xf numFmtId="0" fontId="0" fillId="0" borderId="0" xfId="0" applyBorder="1"/>
    <xf numFmtId="4" fontId="12" fillId="0" borderId="0" xfId="0" applyNumberFormat="1" applyFont="1" applyBorder="1"/>
    <xf numFmtId="0" fontId="12" fillId="0" borderId="35" xfId="0" applyFont="1" applyFill="1" applyBorder="1"/>
    <xf numFmtId="0" fontId="15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16" fillId="0" borderId="0" xfId="0" applyFont="1" applyBorder="1"/>
    <xf numFmtId="0" fontId="5" fillId="0" borderId="0" xfId="0" applyFont="1" applyBorder="1" applyAlignment="1">
      <alignment horizontal="right"/>
    </xf>
    <xf numFmtId="0" fontId="15" fillId="0" borderId="0" xfId="0" applyFont="1" applyBorder="1"/>
    <xf numFmtId="0" fontId="14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5" fillId="0" borderId="0" xfId="0" applyFont="1" applyBorder="1"/>
    <xf numFmtId="4" fontId="5" fillId="0" borderId="0" xfId="0" applyNumberFormat="1" applyFont="1" applyBorder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4" fillId="0" borderId="0" xfId="0" applyFont="1"/>
    <xf numFmtId="0" fontId="11" fillId="0" borderId="0" xfId="0" applyFont="1" applyAlignment="1">
      <alignment horizontal="left"/>
    </xf>
    <xf numFmtId="0" fontId="17" fillId="0" borderId="33" xfId="0" applyFont="1" applyBorder="1"/>
    <xf numFmtId="0" fontId="17" fillId="0" borderId="29" xfId="0" applyFont="1" applyBorder="1"/>
    <xf numFmtId="0" fontId="17" fillId="0" borderId="34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31" xfId="0" applyFont="1" applyFill="1" applyBorder="1"/>
    <xf numFmtId="4" fontId="17" fillId="0" borderId="13" xfId="0" applyNumberFormat="1" applyFont="1" applyBorder="1"/>
    <xf numFmtId="0" fontId="17" fillId="0" borderId="35" xfId="0" applyFont="1" applyFill="1" applyBorder="1"/>
    <xf numFmtId="4" fontId="17" fillId="0" borderId="23" xfId="0" applyNumberFormat="1" applyFont="1" applyBorder="1"/>
    <xf numFmtId="0" fontId="5" fillId="0" borderId="0" xfId="0" applyFont="1" applyAlignment="1">
      <alignment horizontal="center"/>
    </xf>
    <xf numFmtId="4" fontId="12" fillId="0" borderId="0" xfId="0" applyNumberFormat="1" applyFont="1"/>
    <xf numFmtId="0" fontId="17" fillId="0" borderId="39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12" fillId="0" borderId="9" xfId="0" applyFont="1" applyBorder="1"/>
    <xf numFmtId="0" fontId="12" fillId="0" borderId="29" xfId="0" applyFont="1" applyBorder="1"/>
    <xf numFmtId="4" fontId="12" fillId="0" borderId="29" xfId="0" applyNumberFormat="1" applyFont="1" applyBorder="1"/>
    <xf numFmtId="4" fontId="17" fillId="0" borderId="15" xfId="0" applyNumberFormat="1" applyFont="1" applyBorder="1"/>
    <xf numFmtId="4" fontId="17" fillId="0" borderId="25" xfId="0" applyNumberFormat="1" applyFont="1" applyBorder="1"/>
    <xf numFmtId="4" fontId="6" fillId="0" borderId="32" xfId="0" applyNumberFormat="1" applyFont="1" applyBorder="1"/>
    <xf numFmtId="0" fontId="12" fillId="0" borderId="31" xfId="0" applyFont="1" applyBorder="1"/>
    <xf numFmtId="4" fontId="17" fillId="0" borderId="15" xfId="0" applyNumberFormat="1" applyFont="1" applyBorder="1" applyAlignment="1">
      <alignment horizontal="right"/>
    </xf>
    <xf numFmtId="0" fontId="12" fillId="0" borderId="31" xfId="0" applyFont="1" applyBorder="1" applyAlignment="1">
      <alignment horizontal="left"/>
    </xf>
    <xf numFmtId="0" fontId="17" fillId="0" borderId="10" xfId="0" applyFont="1" applyFill="1" applyBorder="1"/>
    <xf numFmtId="4" fontId="17" fillId="0" borderId="0" xfId="0" applyNumberFormat="1" applyFont="1" applyBorder="1"/>
    <xf numFmtId="0" fontId="12" fillId="0" borderId="30" xfId="0" applyFont="1" applyBorder="1"/>
    <xf numFmtId="0" fontId="17" fillId="0" borderId="40" xfId="0" applyFont="1" applyFill="1" applyBorder="1"/>
    <xf numFmtId="4" fontId="17" fillId="0" borderId="41" xfId="0" applyNumberFormat="1" applyFont="1" applyBorder="1" applyAlignment="1">
      <alignment horizontal="right"/>
    </xf>
    <xf numFmtId="0" fontId="12" fillId="0" borderId="40" xfId="0" applyFont="1" applyBorder="1" applyAlignment="1">
      <alignment horizontal="left"/>
    </xf>
    <xf numFmtId="0" fontId="17" fillId="0" borderId="30" xfId="0" applyFont="1" applyFill="1" applyBorder="1"/>
    <xf numFmtId="4" fontId="17" fillId="0" borderId="20" xfId="0" applyNumberFormat="1" applyFont="1" applyBorder="1" applyAlignment="1">
      <alignment horizontal="right"/>
    </xf>
    <xf numFmtId="0" fontId="17" fillId="0" borderId="32" xfId="0" applyFont="1" applyBorder="1" applyAlignment="1">
      <alignment horizontal="center"/>
    </xf>
    <xf numFmtId="0" fontId="17" fillId="0" borderId="33" xfId="0" applyFont="1" applyBorder="1" applyAlignment="1">
      <alignment horizontal="center"/>
    </xf>
    <xf numFmtId="0" fontId="6" fillId="0" borderId="29" xfId="0" applyFont="1" applyFill="1" applyBorder="1"/>
    <xf numFmtId="4" fontId="17" fillId="0" borderId="32" xfId="0" applyNumberFormat="1" applyFont="1" applyBorder="1" applyAlignment="1">
      <alignment horizontal="right"/>
    </xf>
    <xf numFmtId="0" fontId="12" fillId="0" borderId="29" xfId="0" applyFont="1" applyBorder="1" applyAlignment="1">
      <alignment horizontal="left"/>
    </xf>
    <xf numFmtId="2" fontId="12" fillId="0" borderId="30" xfId="0" applyNumberFormat="1" applyFont="1" applyBorder="1" applyAlignment="1">
      <alignment horizontal="left"/>
    </xf>
    <xf numFmtId="0" fontId="18" fillId="0" borderId="0" xfId="0" applyFont="1"/>
    <xf numFmtId="0" fontId="8" fillId="0" borderId="31" xfId="0" applyFont="1" applyBorder="1"/>
    <xf numFmtId="0" fontId="6" fillId="0" borderId="0" xfId="0" applyFont="1" applyAlignment="1">
      <alignment horizontal="center"/>
    </xf>
    <xf numFmtId="0" fontId="17" fillId="0" borderId="24" xfId="0" applyFont="1" applyBorder="1" applyAlignment="1">
      <alignment horizontal="center"/>
    </xf>
    <xf numFmtId="0" fontId="12" fillId="0" borderId="35" xfId="0" applyFont="1" applyBorder="1"/>
    <xf numFmtId="0" fontId="17" fillId="0" borderId="37" xfId="0" applyFont="1" applyBorder="1" applyAlignment="1">
      <alignment horizontal="center"/>
    </xf>
    <xf numFmtId="2" fontId="12" fillId="0" borderId="42" xfId="0" applyNumberFormat="1" applyFont="1" applyBorder="1" applyAlignment="1">
      <alignment horizontal="left"/>
    </xf>
    <xf numFmtId="0" fontId="17" fillId="0" borderId="43" xfId="0" applyFont="1" applyBorder="1" applyAlignment="1">
      <alignment horizontal="center"/>
    </xf>
    <xf numFmtId="4" fontId="12" fillId="0" borderId="36" xfId="0" applyNumberFormat="1" applyFont="1" applyBorder="1" applyAlignment="1">
      <alignment horizontal="right"/>
    </xf>
    <xf numFmtId="0" fontId="17" fillId="0" borderId="36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4" fontId="6" fillId="0" borderId="36" xfId="0" applyNumberFormat="1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19" fillId="0" borderId="0" xfId="0" applyFont="1"/>
    <xf numFmtId="0" fontId="20" fillId="0" borderId="0" xfId="0" applyFont="1" applyAlignment="1">
      <alignment horizontal="center"/>
    </xf>
    <xf numFmtId="0" fontId="19" fillId="0" borderId="0" xfId="0" applyFont="1" applyBorder="1"/>
    <xf numFmtId="0" fontId="20" fillId="0" borderId="0" xfId="0" applyFont="1" applyBorder="1" applyAlignment="1">
      <alignment horizontal="right"/>
    </xf>
    <xf numFmtId="0" fontId="20" fillId="0" borderId="0" xfId="0" applyFont="1"/>
    <xf numFmtId="0" fontId="21" fillId="0" borderId="0" xfId="0" applyFont="1"/>
    <xf numFmtId="0" fontId="22" fillId="0" borderId="0" xfId="0" applyFont="1" applyBorder="1" applyAlignment="1">
      <alignment horizontal="right"/>
    </xf>
    <xf numFmtId="0" fontId="19" fillId="0" borderId="0" xfId="0" applyFont="1" applyBorder="1" applyAlignment="1">
      <alignment horizontal="left"/>
    </xf>
    <xf numFmtId="0" fontId="22" fillId="0" borderId="0" xfId="0" applyFont="1" applyBorder="1"/>
    <xf numFmtId="0" fontId="21" fillId="0" borderId="0" xfId="0" applyFont="1" applyBorder="1" applyAlignment="1">
      <alignment horizontal="left"/>
    </xf>
    <xf numFmtId="0" fontId="22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2" fillId="0" borderId="0" xfId="0" applyFont="1" applyFill="1" applyBorder="1"/>
    <xf numFmtId="4" fontId="19" fillId="0" borderId="0" xfId="0" applyNumberFormat="1" applyFont="1" applyBorder="1"/>
    <xf numFmtId="0" fontId="19" fillId="0" borderId="0" xfId="0" applyFont="1" applyAlignment="1"/>
    <xf numFmtId="2" fontId="19" fillId="0" borderId="0" xfId="0" applyNumberFormat="1" applyFont="1" applyBorder="1" applyAlignment="1">
      <alignment horizontal="left"/>
    </xf>
    <xf numFmtId="0" fontId="19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19" fillId="0" borderId="0" xfId="0" applyFont="1" applyFill="1" applyBorder="1"/>
    <xf numFmtId="0" fontId="20" fillId="0" borderId="0" xfId="0" applyFont="1" applyBorder="1"/>
    <xf numFmtId="4" fontId="20" fillId="0" borderId="0" xfId="0" applyNumberFormat="1" applyFont="1" applyBorder="1"/>
    <xf numFmtId="0" fontId="25" fillId="0" borderId="0" xfId="0" applyFont="1" applyAlignment="1">
      <alignment horizontal="center"/>
    </xf>
    <xf numFmtId="0" fontId="23" fillId="0" borderId="0" xfId="0" applyFont="1"/>
    <xf numFmtId="4" fontId="25" fillId="0" borderId="0" xfId="0" applyNumberFormat="1" applyFont="1" applyAlignment="1">
      <alignment horizontal="left"/>
    </xf>
    <xf numFmtId="0" fontId="24" fillId="0" borderId="0" xfId="0" applyFont="1"/>
    <xf numFmtId="0" fontId="26" fillId="0" borderId="0" xfId="0" applyFont="1"/>
    <xf numFmtId="0" fontId="28" fillId="0" borderId="0" xfId="0" applyFont="1"/>
    <xf numFmtId="0" fontId="27" fillId="0" borderId="0" xfId="0" applyFont="1" applyAlignment="1">
      <alignment horizontal="center"/>
    </xf>
    <xf numFmtId="0" fontId="29" fillId="0" borderId="33" xfId="0" applyFont="1" applyBorder="1"/>
    <xf numFmtId="0" fontId="30" fillId="0" borderId="29" xfId="0" applyFont="1" applyBorder="1"/>
    <xf numFmtId="0" fontId="31" fillId="0" borderId="9" xfId="0" applyFont="1" applyBorder="1"/>
    <xf numFmtId="0" fontId="30" fillId="0" borderId="44" xfId="0" applyFont="1" applyBorder="1" applyAlignment="1">
      <alignment horizontal="center"/>
    </xf>
    <xf numFmtId="0" fontId="30" fillId="0" borderId="45" xfId="0" applyFont="1" applyBorder="1" applyAlignment="1">
      <alignment horizontal="center"/>
    </xf>
    <xf numFmtId="0" fontId="29" fillId="0" borderId="29" xfId="0" applyFont="1" applyBorder="1"/>
    <xf numFmtId="0" fontId="32" fillId="0" borderId="9" xfId="0" applyFont="1" applyBorder="1"/>
    <xf numFmtId="4" fontId="29" fillId="0" borderId="44" xfId="0" applyNumberFormat="1" applyFont="1" applyBorder="1" applyAlignment="1">
      <alignment horizontal="center"/>
    </xf>
    <xf numFmtId="4" fontId="29" fillId="0" borderId="45" xfId="0" applyNumberFormat="1" applyFont="1" applyBorder="1" applyAlignment="1">
      <alignment horizontal="center"/>
    </xf>
    <xf numFmtId="4" fontId="30" fillId="0" borderId="44" xfId="0" applyNumberFormat="1" applyFont="1" applyBorder="1" applyAlignment="1">
      <alignment horizontal="center"/>
    </xf>
    <xf numFmtId="4" fontId="30" fillId="0" borderId="45" xfId="0" applyNumberFormat="1" applyFont="1" applyBorder="1" applyAlignment="1">
      <alignment horizontal="center"/>
    </xf>
    <xf numFmtId="0" fontId="32" fillId="0" borderId="29" xfId="0" applyFont="1" applyBorder="1"/>
    <xf numFmtId="0" fontId="29" fillId="0" borderId="44" xfId="0" applyFont="1" applyBorder="1" applyAlignment="1">
      <alignment horizontal="center"/>
    </xf>
    <xf numFmtId="0" fontId="29" fillId="0" borderId="45" xfId="0" applyFont="1" applyBorder="1" applyAlignment="1">
      <alignment horizontal="center"/>
    </xf>
    <xf numFmtId="0" fontId="29" fillId="0" borderId="19" xfId="0" applyFont="1" applyBorder="1" applyAlignment="1">
      <alignment horizontal="center"/>
    </xf>
    <xf numFmtId="0" fontId="29" fillId="0" borderId="30" xfId="0" applyFont="1" applyFill="1" applyBorder="1"/>
    <xf numFmtId="0" fontId="32" fillId="0" borderId="30" xfId="0" applyFont="1" applyBorder="1"/>
    <xf numFmtId="4" fontId="29" fillId="0" borderId="46" xfId="0" applyNumberFormat="1" applyFont="1" applyBorder="1" applyAlignment="1">
      <alignment horizontal="center"/>
    </xf>
    <xf numFmtId="4" fontId="29" fillId="0" borderId="47" xfId="0" applyNumberFormat="1" applyFont="1" applyBorder="1" applyAlignment="1">
      <alignment horizontal="center"/>
    </xf>
    <xf numFmtId="0" fontId="29" fillId="0" borderId="14" xfId="0" applyFont="1" applyBorder="1" applyAlignment="1">
      <alignment horizontal="center"/>
    </xf>
    <xf numFmtId="0" fontId="29" fillId="0" borderId="31" xfId="0" applyFont="1" applyFill="1" applyBorder="1"/>
    <xf numFmtId="0" fontId="32" fillId="0" borderId="31" xfId="0" applyFont="1" applyBorder="1"/>
    <xf numFmtId="4" fontId="29" fillId="0" borderId="48" xfId="0" applyNumberFormat="1" applyFont="1" applyBorder="1" applyAlignment="1">
      <alignment horizontal="center"/>
    </xf>
    <xf numFmtId="4" fontId="29" fillId="2" borderId="36" xfId="0" applyNumberFormat="1" applyFont="1" applyFill="1" applyBorder="1" applyAlignment="1">
      <alignment horizontal="center"/>
    </xf>
    <xf numFmtId="0" fontId="32" fillId="0" borderId="31" xfId="0" applyFont="1" applyBorder="1" applyAlignment="1">
      <alignment horizontal="left"/>
    </xf>
    <xf numFmtId="4" fontId="29" fillId="0" borderId="36" xfId="0" applyNumberFormat="1" applyFont="1" applyBorder="1" applyAlignment="1">
      <alignment horizontal="center"/>
    </xf>
    <xf numFmtId="0" fontId="29" fillId="0" borderId="39" xfId="0" applyFont="1" applyBorder="1" applyAlignment="1">
      <alignment horizontal="center"/>
    </xf>
    <xf numFmtId="0" fontId="29" fillId="0" borderId="40" xfId="0" applyFont="1" applyFill="1" applyBorder="1"/>
    <xf numFmtId="0" fontId="32" fillId="0" borderId="40" xfId="0" applyFont="1" applyBorder="1" applyAlignment="1">
      <alignment horizontal="left"/>
    </xf>
    <xf numFmtId="4" fontId="29" fillId="0" borderId="49" xfId="0" applyNumberFormat="1" applyFont="1" applyBorder="1" applyAlignment="1">
      <alignment horizontal="center"/>
    </xf>
    <xf numFmtId="4" fontId="29" fillId="2" borderId="50" xfId="0" applyNumberFormat="1" applyFont="1" applyFill="1" applyBorder="1" applyAlignment="1">
      <alignment horizontal="center"/>
    </xf>
    <xf numFmtId="0" fontId="30" fillId="0" borderId="40" xfId="0" applyFont="1" applyFill="1" applyBorder="1"/>
    <xf numFmtId="4" fontId="30" fillId="2" borderId="50" xfId="0" applyNumberFormat="1" applyFont="1" applyFill="1" applyBorder="1" applyAlignment="1">
      <alignment horizontal="center"/>
    </xf>
    <xf numFmtId="4" fontId="30" fillId="0" borderId="49" xfId="0" applyNumberFormat="1" applyFont="1" applyBorder="1" applyAlignment="1">
      <alignment horizontal="center"/>
    </xf>
    <xf numFmtId="0" fontId="32" fillId="0" borderId="0" xfId="0" applyFont="1"/>
    <xf numFmtId="0" fontId="30" fillId="0" borderId="0" xfId="0" applyFont="1" applyAlignment="1">
      <alignment horizontal="center"/>
    </xf>
    <xf numFmtId="0" fontId="32" fillId="0" borderId="0" xfId="0" applyFont="1" applyAlignment="1"/>
    <xf numFmtId="0" fontId="30" fillId="0" borderId="0" xfId="0" applyFont="1" applyAlignment="1"/>
    <xf numFmtId="0" fontId="30" fillId="0" borderId="34" xfId="0" applyFont="1" applyBorder="1" applyAlignment="1">
      <alignment horizontal="center"/>
    </xf>
    <xf numFmtId="4" fontId="29" fillId="0" borderId="46" xfId="0" applyNumberFormat="1" applyFont="1" applyBorder="1" applyAlignment="1">
      <alignment horizontal="right"/>
    </xf>
    <xf numFmtId="4" fontId="29" fillId="0" borderId="47" xfId="0" applyNumberFormat="1" applyFont="1" applyBorder="1" applyAlignment="1">
      <alignment horizontal="right"/>
    </xf>
    <xf numFmtId="4" fontId="29" fillId="0" borderId="48" xfId="0" applyNumberFormat="1" applyFont="1" applyBorder="1" applyAlignment="1">
      <alignment horizontal="right"/>
    </xf>
    <xf numFmtId="4" fontId="29" fillId="2" borderId="36" xfId="0" applyNumberFormat="1" applyFont="1" applyFill="1" applyBorder="1" applyAlignment="1">
      <alignment horizontal="right"/>
    </xf>
    <xf numFmtId="4" fontId="29" fillId="0" borderId="36" xfId="0" applyNumberFormat="1" applyFont="1" applyBorder="1" applyAlignment="1">
      <alignment horizontal="right"/>
    </xf>
    <xf numFmtId="4" fontId="29" fillId="0" borderId="49" xfId="0" applyNumberFormat="1" applyFont="1" applyBorder="1" applyAlignment="1">
      <alignment horizontal="right"/>
    </xf>
    <xf numFmtId="4" fontId="29" fillId="2" borderId="50" xfId="0" applyNumberFormat="1" applyFont="1" applyFill="1" applyBorder="1" applyAlignment="1">
      <alignment horizontal="right"/>
    </xf>
    <xf numFmtId="4" fontId="30" fillId="2" borderId="50" xfId="0" applyNumberFormat="1" applyFont="1" applyFill="1" applyBorder="1" applyAlignment="1">
      <alignment horizontal="right"/>
    </xf>
    <xf numFmtId="0" fontId="29" fillId="0" borderId="33" xfId="0" applyFont="1" applyBorder="1" applyAlignment="1">
      <alignment horizontal="center"/>
    </xf>
    <xf numFmtId="0" fontId="30" fillId="0" borderId="29" xfId="0" applyFont="1" applyFill="1" applyBorder="1"/>
    <xf numFmtId="0" fontId="32" fillId="0" borderId="29" xfId="0" applyFont="1" applyBorder="1" applyAlignment="1">
      <alignment horizontal="left"/>
    </xf>
    <xf numFmtId="4" fontId="29" fillId="0" borderId="44" xfId="0" applyNumberFormat="1" applyFont="1" applyBorder="1" applyAlignment="1">
      <alignment horizontal="right"/>
    </xf>
    <xf numFmtId="4" fontId="29" fillId="0" borderId="45" xfId="0" applyNumberFormat="1" applyFont="1" applyBorder="1" applyAlignment="1">
      <alignment horizontal="right"/>
    </xf>
    <xf numFmtId="0" fontId="29" fillId="0" borderId="10" xfId="0" applyFont="1" applyFill="1" applyBorder="1"/>
    <xf numFmtId="2" fontId="32" fillId="0" borderId="42" xfId="0" applyNumberFormat="1" applyFont="1" applyBorder="1" applyAlignment="1">
      <alignment horizontal="left"/>
    </xf>
    <xf numFmtId="4" fontId="29" fillId="0" borderId="51" xfId="0" applyNumberFormat="1" applyFont="1" applyBorder="1"/>
    <xf numFmtId="4" fontId="29" fillId="2" borderId="52" xfId="0" applyNumberFormat="1" applyFont="1" applyFill="1" applyBorder="1"/>
    <xf numFmtId="0" fontId="29" fillId="0" borderId="35" xfId="0" applyFont="1" applyFill="1" applyBorder="1"/>
    <xf numFmtId="2" fontId="32" fillId="0" borderId="30" xfId="0" applyNumberFormat="1" applyFont="1" applyBorder="1" applyAlignment="1">
      <alignment horizontal="left"/>
    </xf>
    <xf numFmtId="4" fontId="29" fillId="0" borderId="53" xfId="0" applyNumberFormat="1" applyFont="1" applyBorder="1"/>
    <xf numFmtId="4" fontId="29" fillId="2" borderId="54" xfId="0" applyNumberFormat="1" applyFont="1" applyFill="1" applyBorder="1"/>
    <xf numFmtId="4" fontId="29" fillId="0" borderId="48" xfId="0" applyNumberFormat="1" applyFont="1" applyBorder="1"/>
    <xf numFmtId="4" fontId="29" fillId="2" borderId="36" xfId="0" applyNumberFormat="1" applyFont="1" applyFill="1" applyBorder="1"/>
    <xf numFmtId="0" fontId="29" fillId="0" borderId="35" xfId="0" applyFont="1" applyFill="1" applyBorder="1" applyAlignment="1">
      <alignment wrapText="1"/>
    </xf>
    <xf numFmtId="0" fontId="32" fillId="0" borderId="35" xfId="0" applyFont="1" applyBorder="1"/>
    <xf numFmtId="0" fontId="29" fillId="0" borderId="24" xfId="0" applyFont="1" applyBorder="1" applyAlignment="1">
      <alignment horizontal="center"/>
    </xf>
    <xf numFmtId="0" fontId="29" fillId="0" borderId="37" xfId="0" applyFont="1" applyBorder="1" applyAlignment="1">
      <alignment horizontal="center"/>
    </xf>
    <xf numFmtId="0" fontId="29" fillId="0" borderId="31" xfId="0" applyFont="1" applyFill="1" applyBorder="1" applyAlignment="1">
      <alignment wrapText="1"/>
    </xf>
    <xf numFmtId="0" fontId="29" fillId="0" borderId="43" xfId="0" applyFont="1" applyBorder="1" applyAlignment="1">
      <alignment horizontal="center"/>
    </xf>
    <xf numFmtId="4" fontId="29" fillId="0" borderId="36" xfId="0" applyNumberFormat="1" applyFont="1" applyBorder="1"/>
    <xf numFmtId="0" fontId="29" fillId="0" borderId="59" xfId="0" applyFont="1" applyBorder="1" applyAlignment="1">
      <alignment horizontal="center"/>
    </xf>
    <xf numFmtId="0" fontId="32" fillId="0" borderId="35" xfId="0" applyFont="1" applyBorder="1" applyAlignment="1">
      <alignment wrapText="1"/>
    </xf>
    <xf numFmtId="4" fontId="29" fillId="0" borderId="47" xfId="0" applyNumberFormat="1" applyFont="1" applyBorder="1"/>
    <xf numFmtId="0" fontId="32" fillId="0" borderId="33" xfId="0" applyFont="1" applyBorder="1" applyAlignment="1">
      <alignment horizontal="center"/>
    </xf>
    <xf numFmtId="4" fontId="32" fillId="0" borderId="29" xfId="0" applyNumberFormat="1" applyFont="1" applyBorder="1"/>
    <xf numFmtId="4" fontId="30" fillId="0" borderId="44" xfId="0" applyNumberFormat="1" applyFont="1" applyBorder="1"/>
    <xf numFmtId="4" fontId="31" fillId="0" borderId="8" xfId="0" applyNumberFormat="1" applyFont="1" applyBorder="1"/>
    <xf numFmtId="4" fontId="31" fillId="0" borderId="34" xfId="0" applyNumberFormat="1" applyFont="1" applyBorder="1"/>
    <xf numFmtId="0" fontId="32" fillId="0" borderId="0" xfId="0" applyFont="1" applyBorder="1" applyAlignment="1">
      <alignment horizontal="center"/>
    </xf>
    <xf numFmtId="0" fontId="30" fillId="0" borderId="0" xfId="0" applyFont="1" applyBorder="1"/>
    <xf numFmtId="4" fontId="30" fillId="0" borderId="0" xfId="0" applyNumberFormat="1" applyFont="1" applyBorder="1"/>
    <xf numFmtId="4" fontId="32" fillId="0" borderId="0" xfId="0" applyNumberFormat="1" applyFont="1"/>
    <xf numFmtId="0" fontId="31" fillId="0" borderId="0" xfId="0" applyFont="1"/>
    <xf numFmtId="0" fontId="30" fillId="0" borderId="0" xfId="0" applyFont="1"/>
    <xf numFmtId="0" fontId="29" fillId="0" borderId="12" xfId="0" applyFont="1" applyBorder="1" applyAlignment="1">
      <alignment horizontal="center"/>
    </xf>
    <xf numFmtId="0" fontId="27" fillId="0" borderId="0" xfId="0" applyFont="1" applyAlignment="1">
      <alignment horizontal="left"/>
    </xf>
    <xf numFmtId="0" fontId="20" fillId="0" borderId="0" xfId="0" applyFont="1" applyAlignment="1">
      <alignment horizontal="right"/>
    </xf>
    <xf numFmtId="0" fontId="20" fillId="0" borderId="0" xfId="0" applyFont="1" applyAlignment="1">
      <alignment horizontal="left"/>
    </xf>
    <xf numFmtId="0" fontId="32" fillId="0" borderId="31" xfId="0" applyFont="1" applyBorder="1" applyAlignment="1">
      <alignment wrapText="1"/>
    </xf>
    <xf numFmtId="0" fontId="0" fillId="0" borderId="36" xfId="0" applyBorder="1"/>
    <xf numFmtId="0" fontId="12" fillId="0" borderId="36" xfId="0" applyFont="1" applyBorder="1"/>
    <xf numFmtId="0" fontId="5" fillId="0" borderId="36" xfId="0" applyFont="1" applyBorder="1" applyAlignment="1">
      <alignment horizontal="right"/>
    </xf>
    <xf numFmtId="0" fontId="7" fillId="0" borderId="36" xfId="0" applyFont="1" applyBorder="1" applyAlignment="1">
      <alignment horizontal="right"/>
    </xf>
    <xf numFmtId="0" fontId="29" fillId="0" borderId="24" xfId="0" applyFont="1" applyFill="1" applyBorder="1"/>
    <xf numFmtId="4" fontId="29" fillId="0" borderId="26" xfId="0" applyNumberFormat="1" applyFont="1" applyBorder="1"/>
    <xf numFmtId="0" fontId="32" fillId="0" borderId="36" xfId="0" applyFont="1" applyBorder="1"/>
    <xf numFmtId="0" fontId="8" fillId="0" borderId="55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8" fillId="0" borderId="0" xfId="0" applyFont="1" applyBorder="1" applyAlignment="1"/>
    <xf numFmtId="0" fontId="8" fillId="0" borderId="0" xfId="0" applyFont="1" applyBorder="1" applyAlignment="1">
      <alignment horizontal="center" vertical="center" textRotation="90" wrapText="1"/>
    </xf>
    <xf numFmtId="0" fontId="0" fillId="0" borderId="0" xfId="0" applyBorder="1" applyAlignment="1">
      <alignment horizontal="center" vertical="center" textRotation="90" wrapText="1"/>
    </xf>
    <xf numFmtId="0" fontId="10" fillId="0" borderId="48" xfId="0" applyFont="1" applyBorder="1" applyAlignment="1">
      <alignment horizontal="center" vertical="center" textRotation="90"/>
    </xf>
    <xf numFmtId="0" fontId="8" fillId="0" borderId="0" xfId="0" applyFont="1" applyBorder="1" applyAlignment="1">
      <alignment horizontal="center" vertical="center" textRotation="90"/>
    </xf>
    <xf numFmtId="0" fontId="10" fillId="0" borderId="14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39" xfId="0" applyFont="1" applyBorder="1" applyAlignment="1">
      <alignment horizontal="right"/>
    </xf>
    <xf numFmtId="0" fontId="10" fillId="0" borderId="58" xfId="0" applyFont="1" applyBorder="1" applyAlignment="1">
      <alignment horizontal="right"/>
    </xf>
    <xf numFmtId="0" fontId="10" fillId="0" borderId="53" xfId="0" applyFont="1" applyBorder="1" applyAlignment="1">
      <alignment horizontal="center" vertical="center" textRotation="90"/>
    </xf>
    <xf numFmtId="0" fontId="9" fillId="0" borderId="51" xfId="0" applyFont="1" applyBorder="1" applyAlignment="1">
      <alignment horizontal="center" vertical="center" textRotation="90"/>
    </xf>
    <xf numFmtId="0" fontId="9" fillId="0" borderId="46" xfId="0" applyFont="1" applyBorder="1" applyAlignment="1">
      <alignment horizontal="center" vertical="center" textRotation="90"/>
    </xf>
    <xf numFmtId="0" fontId="10" fillId="0" borderId="14" xfId="0" applyFont="1" applyBorder="1" applyAlignment="1">
      <alignment horizontal="right" vertical="center" wrapText="1"/>
    </xf>
    <xf numFmtId="0" fontId="10" fillId="0" borderId="16" xfId="0" applyFont="1" applyBorder="1" applyAlignment="1">
      <alignment horizontal="right" vertical="center" wrapText="1"/>
    </xf>
    <xf numFmtId="0" fontId="12" fillId="0" borderId="37" xfId="0" applyFont="1" applyBorder="1" applyAlignment="1"/>
    <xf numFmtId="0" fontId="0" fillId="0" borderId="15" xfId="0" applyBorder="1" applyAlignment="1"/>
    <xf numFmtId="0" fontId="0" fillId="0" borderId="16" xfId="0" applyBorder="1" applyAlignment="1"/>
    <xf numFmtId="0" fontId="27" fillId="0" borderId="0" xfId="0" applyFont="1" applyAlignment="1">
      <alignment horizontal="center"/>
    </xf>
    <xf numFmtId="0" fontId="0" fillId="0" borderId="0" xfId="0" applyAlignment="1"/>
    <xf numFmtId="0" fontId="25" fillId="0" borderId="33" xfId="0" applyFont="1" applyBorder="1" applyAlignment="1"/>
    <xf numFmtId="0" fontId="23" fillId="0" borderId="34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Литейная">
      <a:majorFont>
        <a:latin typeface="Rockwell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微軟正黑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Rockwell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標楷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93"/>
  <sheetViews>
    <sheetView workbookViewId="0"/>
  </sheetViews>
  <sheetFormatPr defaultRowHeight="12.75"/>
  <cols>
    <col min="1" max="1" width="6.140625" customWidth="1"/>
    <col min="2" max="2" width="19.28515625" customWidth="1"/>
    <col min="3" max="3" width="11.7109375" bestFit="1" customWidth="1"/>
    <col min="4" max="4" width="10.140625" bestFit="1" customWidth="1"/>
    <col min="5" max="5" width="11.7109375" bestFit="1" customWidth="1"/>
    <col min="6" max="6" width="11.7109375" customWidth="1"/>
    <col min="8" max="8" width="11.7109375" bestFit="1" customWidth="1"/>
    <col min="10" max="10" width="12.28515625" bestFit="1" customWidth="1"/>
  </cols>
  <sheetData>
    <row r="2" spans="1:12" ht="18.75">
      <c r="B2" s="48" t="s">
        <v>6</v>
      </c>
      <c r="C2" s="48"/>
      <c r="D2" s="48"/>
      <c r="E2" s="48"/>
      <c r="F2" s="48"/>
      <c r="G2" s="48"/>
      <c r="H2" s="48"/>
      <c r="I2" s="2"/>
    </row>
    <row r="3" spans="1:12" ht="13.5" thickBot="1"/>
    <row r="4" spans="1:12">
      <c r="A4" s="23"/>
      <c r="B4" s="5"/>
      <c r="C4" s="16" t="s">
        <v>2</v>
      </c>
      <c r="D4" s="17"/>
      <c r="E4" s="16" t="s">
        <v>3</v>
      </c>
      <c r="F4" s="17"/>
      <c r="G4" s="4"/>
      <c r="H4" s="4" t="s">
        <v>4</v>
      </c>
      <c r="I4" s="3"/>
      <c r="J4" s="5"/>
    </row>
    <row r="5" spans="1:12">
      <c r="A5" s="42" t="s">
        <v>49</v>
      </c>
      <c r="B5" s="9"/>
      <c r="C5" s="18" t="s">
        <v>0</v>
      </c>
      <c r="D5" s="19"/>
      <c r="E5" s="18" t="s">
        <v>1</v>
      </c>
      <c r="F5" s="19"/>
      <c r="G5" s="7"/>
      <c r="H5" s="7" t="s">
        <v>5</v>
      </c>
      <c r="I5" s="6"/>
      <c r="J5" s="8" t="s">
        <v>7</v>
      </c>
    </row>
    <row r="6" spans="1:12" ht="13.5" thickBot="1">
      <c r="A6" s="43" t="s">
        <v>50</v>
      </c>
      <c r="B6" s="14"/>
      <c r="C6" s="12"/>
      <c r="D6" s="14"/>
      <c r="E6" s="12"/>
      <c r="F6" s="14"/>
      <c r="G6" s="13"/>
      <c r="H6" s="13"/>
      <c r="I6" s="12"/>
      <c r="J6" s="14"/>
    </row>
    <row r="7" spans="1:12">
      <c r="A7" s="23"/>
      <c r="B7" s="5"/>
      <c r="C7" s="20"/>
      <c r="D7" s="21"/>
      <c r="E7" s="20"/>
      <c r="F7" s="21"/>
      <c r="G7" s="22"/>
      <c r="H7" s="22"/>
      <c r="I7" s="20"/>
      <c r="J7" s="21"/>
      <c r="K7" s="1"/>
      <c r="L7" s="1"/>
    </row>
    <row r="8" spans="1:12" ht="13.5" thickBot="1">
      <c r="A8" s="25"/>
      <c r="B8" s="44" t="s">
        <v>43</v>
      </c>
      <c r="C8" s="38">
        <v>109</v>
      </c>
      <c r="D8" s="39"/>
      <c r="E8" s="38">
        <v>121</v>
      </c>
      <c r="F8" s="39"/>
      <c r="G8" s="40"/>
      <c r="H8" s="40">
        <v>124</v>
      </c>
      <c r="I8" s="38"/>
      <c r="J8" s="39">
        <f>C8+E8+H8</f>
        <v>354</v>
      </c>
      <c r="K8" s="1"/>
      <c r="L8" s="1"/>
    </row>
    <row r="9" spans="1:12">
      <c r="A9" s="23"/>
      <c r="B9" s="45"/>
      <c r="C9" s="20"/>
      <c r="D9" s="21"/>
      <c r="E9" s="20"/>
      <c r="F9" s="21"/>
      <c r="G9" s="22"/>
      <c r="H9" s="22"/>
      <c r="I9" s="20"/>
      <c r="J9" s="21"/>
      <c r="K9" s="1"/>
      <c r="L9" s="1"/>
    </row>
    <row r="10" spans="1:12" ht="13.5" thickBot="1">
      <c r="A10" s="25"/>
      <c r="B10" s="46" t="s">
        <v>44</v>
      </c>
      <c r="C10" s="38">
        <v>13800</v>
      </c>
      <c r="D10" s="39"/>
      <c r="E10" s="38">
        <v>13800</v>
      </c>
      <c r="F10" s="39"/>
      <c r="G10" s="40"/>
      <c r="H10" s="40">
        <v>13800</v>
      </c>
      <c r="I10" s="38"/>
      <c r="J10" s="39">
        <v>13800</v>
      </c>
      <c r="K10" s="1"/>
      <c r="L10" s="1"/>
    </row>
    <row r="11" spans="1:12">
      <c r="A11" s="23"/>
      <c r="B11" s="23"/>
      <c r="C11" s="20"/>
      <c r="D11" s="21"/>
      <c r="E11" s="20"/>
      <c r="F11" s="21"/>
      <c r="G11" s="22"/>
      <c r="H11" s="22"/>
      <c r="I11" s="20"/>
      <c r="J11" s="21"/>
      <c r="K11" s="1"/>
      <c r="L11" s="1"/>
    </row>
    <row r="12" spans="1:12">
      <c r="A12" s="24"/>
      <c r="B12" s="27" t="s">
        <v>45</v>
      </c>
      <c r="C12" s="29">
        <f>C8*C10</f>
        <v>1504200</v>
      </c>
      <c r="D12" s="30"/>
      <c r="E12" s="29">
        <f>E8*E10</f>
        <v>1669800</v>
      </c>
      <c r="F12" s="30"/>
      <c r="G12" s="31"/>
      <c r="H12" s="31">
        <f>H8*H10</f>
        <v>1711200</v>
      </c>
      <c r="I12" s="29"/>
      <c r="J12" s="30">
        <f>C12+E12+H12</f>
        <v>4885200</v>
      </c>
      <c r="K12" s="1"/>
      <c r="L12" s="1"/>
    </row>
    <row r="13" spans="1:12" ht="13.5" thickBot="1">
      <c r="A13" s="25"/>
      <c r="B13" s="25"/>
      <c r="C13" s="32"/>
      <c r="D13" s="33"/>
      <c r="E13" s="32"/>
      <c r="F13" s="33"/>
      <c r="G13" s="34"/>
      <c r="H13" s="34"/>
      <c r="I13" s="32"/>
      <c r="J13" s="33"/>
      <c r="K13" s="1"/>
      <c r="L13" s="1"/>
    </row>
    <row r="14" spans="1:12">
      <c r="A14" s="23"/>
      <c r="B14" s="28" t="s">
        <v>46</v>
      </c>
      <c r="C14" s="35">
        <f>C16+C18+C20+C22+C24+C26+C29+C32+C35+C37+C41+C43+C46+C50+C53+C54+C56+C59+C63+C19</f>
        <v>2018066.06</v>
      </c>
      <c r="D14" s="36"/>
      <c r="E14" s="35">
        <f>E16+E18+E20+E22+E24+E26+E29+E32+E35+E37+E41+E43+E46+E50+E53+E54+E56+E59+E63+E19</f>
        <v>1837006.06</v>
      </c>
      <c r="F14" s="36"/>
      <c r="G14" s="37"/>
      <c r="H14" s="37">
        <f>H16+H18+H20+H22+H24+H26+H29+H32+H35+H37+H41+H43+H46+H50+H53+H54+H56+H59+H63+H19</f>
        <v>1837006.06</v>
      </c>
      <c r="I14" s="35"/>
      <c r="J14" s="36">
        <f>C14+E14+H14</f>
        <v>5692078.1799999997</v>
      </c>
      <c r="K14" s="1"/>
      <c r="L14" s="1"/>
    </row>
    <row r="15" spans="1:12" ht="13.5" thickBot="1">
      <c r="A15" s="25"/>
      <c r="B15" s="25"/>
      <c r="C15" s="32"/>
      <c r="D15" s="33"/>
      <c r="E15" s="32"/>
      <c r="F15" s="33"/>
      <c r="G15" s="34"/>
      <c r="H15" s="34"/>
      <c r="I15" s="32"/>
      <c r="J15" s="33"/>
      <c r="K15" s="1"/>
      <c r="L15" s="1"/>
    </row>
    <row r="16" spans="1:12">
      <c r="A16" s="62">
        <v>1</v>
      </c>
      <c r="B16" s="63" t="s">
        <v>8</v>
      </c>
      <c r="C16" s="64">
        <f>(145000+102000+118000)*1.15</f>
        <v>419749.99999999994</v>
      </c>
      <c r="D16" s="65"/>
      <c r="E16" s="64">
        <f>(145000+102000+118000)*1.15</f>
        <v>419749.99999999994</v>
      </c>
      <c r="F16" s="65"/>
      <c r="G16" s="66"/>
      <c r="H16" s="66">
        <f>(145000+102000+118000)*1.15</f>
        <v>419749.99999999994</v>
      </c>
      <c r="I16" s="64"/>
      <c r="J16" s="67">
        <f>C16+E16+H16</f>
        <v>1259249.9999999998</v>
      </c>
      <c r="K16" s="1"/>
      <c r="L16" s="1"/>
    </row>
    <row r="17" spans="1:12">
      <c r="A17" s="68" t="s">
        <v>48</v>
      </c>
      <c r="B17" s="69"/>
      <c r="C17" s="70"/>
      <c r="D17" s="71"/>
      <c r="E17" s="70"/>
      <c r="F17" s="72"/>
      <c r="G17" s="73"/>
      <c r="H17" s="74"/>
      <c r="I17" s="75"/>
      <c r="J17" s="76"/>
      <c r="K17" s="1"/>
      <c r="L17" s="1"/>
    </row>
    <row r="18" spans="1:12">
      <c r="A18" s="62">
        <v>2</v>
      </c>
      <c r="B18" s="63" t="s">
        <v>9</v>
      </c>
      <c r="C18" s="64">
        <v>104940</v>
      </c>
      <c r="D18" s="65"/>
      <c r="E18" s="64">
        <v>104940</v>
      </c>
      <c r="F18" s="65"/>
      <c r="G18" s="66"/>
      <c r="H18" s="66">
        <v>104940</v>
      </c>
      <c r="I18" s="64"/>
      <c r="J18" s="67">
        <f>C18+E18+H18</f>
        <v>314820</v>
      </c>
      <c r="K18" s="1"/>
      <c r="L18" s="1"/>
    </row>
    <row r="19" spans="1:12">
      <c r="A19" s="56">
        <v>3</v>
      </c>
      <c r="B19" s="57" t="s">
        <v>42</v>
      </c>
      <c r="C19" s="58">
        <v>45000</v>
      </c>
      <c r="D19" s="59"/>
      <c r="E19" s="58">
        <v>45000</v>
      </c>
      <c r="F19" s="59"/>
      <c r="G19" s="60"/>
      <c r="H19" s="60">
        <v>45000</v>
      </c>
      <c r="I19" s="58"/>
      <c r="J19" s="61">
        <f>C19+E19+H19</f>
        <v>135000</v>
      </c>
      <c r="K19" s="1"/>
      <c r="L19" s="1"/>
    </row>
    <row r="20" spans="1:12">
      <c r="A20" s="56">
        <v>4</v>
      </c>
      <c r="B20" s="57" t="s">
        <v>10</v>
      </c>
      <c r="C20" s="58">
        <f>(C16+C18+C19)*0.262</f>
        <v>149258.78</v>
      </c>
      <c r="D20" s="59"/>
      <c r="E20" s="58">
        <f>(E16+E18+E19)*0.262</f>
        <v>149258.78</v>
      </c>
      <c r="F20" s="59"/>
      <c r="G20" s="60"/>
      <c r="H20" s="60">
        <f>(H16+H18+H19)*0.262</f>
        <v>149258.78</v>
      </c>
      <c r="I20" s="58"/>
      <c r="J20" s="61">
        <f>C20+E20+H20</f>
        <v>447776.33999999997</v>
      </c>
      <c r="K20" s="1"/>
      <c r="L20" s="1"/>
    </row>
    <row r="21" spans="1:12">
      <c r="A21" s="68"/>
      <c r="B21" s="77"/>
      <c r="C21" s="75"/>
      <c r="D21" s="71"/>
      <c r="E21" s="75"/>
      <c r="F21" s="71"/>
      <c r="G21" s="73"/>
      <c r="H21" s="73"/>
      <c r="I21" s="75"/>
      <c r="J21" s="76"/>
      <c r="K21" s="1"/>
      <c r="L21" s="1"/>
    </row>
    <row r="22" spans="1:12">
      <c r="A22" s="62">
        <v>5</v>
      </c>
      <c r="B22" s="63" t="s">
        <v>11</v>
      </c>
      <c r="C22" s="64">
        <f>(128+50)*210*18</f>
        <v>672840</v>
      </c>
      <c r="D22" s="65"/>
      <c r="E22" s="64">
        <f>(128+50)*210*18</f>
        <v>672840</v>
      </c>
      <c r="F22" s="65"/>
      <c r="G22" s="66"/>
      <c r="H22" s="66">
        <f>(128+50)*210*18</f>
        <v>672840</v>
      </c>
      <c r="I22" s="64"/>
      <c r="J22" s="67">
        <f>C22+E22+H22</f>
        <v>2018520</v>
      </c>
      <c r="K22" s="1"/>
      <c r="L22" s="1"/>
    </row>
    <row r="23" spans="1:12">
      <c r="A23" s="68"/>
      <c r="B23" s="77"/>
      <c r="C23" s="75"/>
      <c r="D23" s="71"/>
      <c r="E23" s="75"/>
      <c r="F23" s="71"/>
      <c r="G23" s="73"/>
      <c r="H23" s="73"/>
      <c r="I23" s="75"/>
      <c r="J23" s="76"/>
      <c r="K23" s="1"/>
      <c r="L23" s="1"/>
    </row>
    <row r="24" spans="1:12">
      <c r="A24" s="62">
        <v>6</v>
      </c>
      <c r="B24" s="63" t="s">
        <v>12</v>
      </c>
      <c r="C24" s="64">
        <v>35000</v>
      </c>
      <c r="D24" s="65"/>
      <c r="E24" s="64">
        <v>35000</v>
      </c>
      <c r="F24" s="65"/>
      <c r="G24" s="66"/>
      <c r="H24" s="66">
        <v>35000</v>
      </c>
      <c r="I24" s="64"/>
      <c r="J24" s="67">
        <f>C24+E24+H24</f>
        <v>105000</v>
      </c>
      <c r="K24" s="1"/>
      <c r="L24" s="1"/>
    </row>
    <row r="25" spans="1:12">
      <c r="A25" s="68"/>
      <c r="B25" s="77" t="s">
        <v>13</v>
      </c>
      <c r="C25" s="75"/>
      <c r="D25" s="71"/>
      <c r="E25" s="75"/>
      <c r="F25" s="71"/>
      <c r="G25" s="73"/>
      <c r="H25" s="73"/>
      <c r="I25" s="75"/>
      <c r="J25" s="76"/>
      <c r="K25" s="1"/>
      <c r="L25" s="1"/>
    </row>
    <row r="26" spans="1:12">
      <c r="A26" s="62"/>
      <c r="B26" s="63" t="s">
        <v>14</v>
      </c>
      <c r="C26" s="64">
        <v>22600</v>
      </c>
      <c r="D26" s="65"/>
      <c r="E26" s="64">
        <v>22600</v>
      </c>
      <c r="F26" s="65"/>
      <c r="G26" s="66"/>
      <c r="H26" s="66">
        <v>22600</v>
      </c>
      <c r="I26" s="64"/>
      <c r="J26" s="67">
        <f>C26+E26+H26</f>
        <v>67800</v>
      </c>
      <c r="K26" s="1"/>
      <c r="L26" s="1"/>
    </row>
    <row r="27" spans="1:12">
      <c r="A27" s="68"/>
      <c r="B27" s="77"/>
      <c r="C27" s="75"/>
      <c r="D27" s="71"/>
      <c r="E27" s="75"/>
      <c r="F27" s="71"/>
      <c r="G27" s="73"/>
      <c r="H27" s="73"/>
      <c r="I27" s="75"/>
      <c r="J27" s="76"/>
      <c r="K27" s="1"/>
      <c r="L27" s="1"/>
    </row>
    <row r="28" spans="1:12">
      <c r="A28" s="78">
        <v>7</v>
      </c>
      <c r="B28" s="41" t="s">
        <v>15</v>
      </c>
      <c r="C28" s="15"/>
      <c r="D28" s="11"/>
      <c r="E28" s="15"/>
      <c r="F28" s="11"/>
      <c r="G28" s="10"/>
      <c r="H28" s="10"/>
      <c r="I28" s="15"/>
      <c r="J28" s="79"/>
      <c r="K28" s="1"/>
      <c r="L28" s="1"/>
    </row>
    <row r="29" spans="1:12">
      <c r="A29" s="62"/>
      <c r="B29" s="63" t="s">
        <v>16</v>
      </c>
      <c r="C29" s="64">
        <v>40000</v>
      </c>
      <c r="D29" s="65"/>
      <c r="E29" s="64">
        <v>40000</v>
      </c>
      <c r="F29" s="65"/>
      <c r="G29" s="66"/>
      <c r="H29" s="66">
        <v>40000</v>
      </c>
      <c r="I29" s="64"/>
      <c r="J29" s="67">
        <f>C29+E29+H29</f>
        <v>120000</v>
      </c>
      <c r="K29" s="1"/>
      <c r="L29" s="1"/>
    </row>
    <row r="30" spans="1:12">
      <c r="A30" s="68"/>
      <c r="B30" s="77"/>
      <c r="C30" s="75"/>
      <c r="D30" s="71"/>
      <c r="E30" s="75"/>
      <c r="F30" s="71"/>
      <c r="G30" s="73"/>
      <c r="H30" s="73"/>
      <c r="I30" s="75"/>
      <c r="J30" s="76"/>
      <c r="K30" s="1"/>
      <c r="L30" s="1"/>
    </row>
    <row r="31" spans="1:12">
      <c r="A31" s="78">
        <v>8</v>
      </c>
      <c r="B31" s="41" t="s">
        <v>17</v>
      </c>
      <c r="C31" s="15"/>
      <c r="D31" s="11"/>
      <c r="E31" s="15"/>
      <c r="F31" s="11"/>
      <c r="G31" s="10"/>
      <c r="H31" s="10"/>
      <c r="I31" s="15"/>
      <c r="J31" s="79"/>
      <c r="K31" s="1"/>
      <c r="L31" s="1"/>
    </row>
    <row r="32" spans="1:12">
      <c r="A32" s="78"/>
      <c r="B32" s="41" t="s">
        <v>18</v>
      </c>
      <c r="C32" s="15">
        <v>200000</v>
      </c>
      <c r="D32" s="11"/>
      <c r="E32" s="15">
        <v>200000</v>
      </c>
      <c r="F32" s="11"/>
      <c r="G32" s="10"/>
      <c r="H32" s="10">
        <v>200000</v>
      </c>
      <c r="I32" s="15"/>
      <c r="J32" s="79">
        <f>C32+E32+H32</f>
        <v>600000</v>
      </c>
      <c r="K32" s="1"/>
      <c r="L32" s="1"/>
    </row>
    <row r="33" spans="1:12">
      <c r="A33" s="62"/>
      <c r="B33" s="63" t="s">
        <v>19</v>
      </c>
      <c r="C33" s="64"/>
      <c r="D33" s="65"/>
      <c r="E33" s="64"/>
      <c r="F33" s="65"/>
      <c r="G33" s="66"/>
      <c r="H33" s="66"/>
      <c r="I33" s="64"/>
      <c r="J33" s="67"/>
      <c r="K33" s="1"/>
      <c r="L33" s="1"/>
    </row>
    <row r="34" spans="1:12">
      <c r="A34" s="68"/>
      <c r="B34" s="77"/>
      <c r="C34" s="75"/>
      <c r="D34" s="71"/>
      <c r="E34" s="75"/>
      <c r="F34" s="71"/>
      <c r="G34" s="73"/>
      <c r="H34" s="73"/>
      <c r="I34" s="75"/>
      <c r="J34" s="76"/>
      <c r="K34" s="1"/>
      <c r="L34" s="1"/>
    </row>
    <row r="35" spans="1:12">
      <c r="A35" s="78">
        <v>9</v>
      </c>
      <c r="B35" s="41" t="s">
        <v>20</v>
      </c>
      <c r="C35" s="15">
        <f>26.57*18*128</f>
        <v>61217.279999999999</v>
      </c>
      <c r="D35" s="11"/>
      <c r="E35" s="15">
        <f>26.57*18*128</f>
        <v>61217.279999999999</v>
      </c>
      <c r="F35" s="11"/>
      <c r="G35" s="10"/>
      <c r="H35" s="10">
        <f>26.57*18*128</f>
        <v>61217.279999999999</v>
      </c>
      <c r="I35" s="15"/>
      <c r="J35" s="79">
        <f>C35+E35+H35</f>
        <v>183651.84</v>
      </c>
      <c r="K35" s="1"/>
      <c r="L35" s="1"/>
    </row>
    <row r="36" spans="1:12">
      <c r="A36" s="62"/>
      <c r="B36" s="63"/>
      <c r="C36" s="64"/>
      <c r="D36" s="65"/>
      <c r="E36" s="64"/>
      <c r="F36" s="65"/>
      <c r="G36" s="66"/>
      <c r="H36" s="66"/>
      <c r="I36" s="64"/>
      <c r="J36" s="67"/>
      <c r="K36" s="1"/>
      <c r="L36" s="1"/>
    </row>
    <row r="37" spans="1:12">
      <c r="A37" s="68">
        <v>10</v>
      </c>
      <c r="B37" s="77" t="s">
        <v>21</v>
      </c>
      <c r="C37" s="75">
        <f>50*128</f>
        <v>6400</v>
      </c>
      <c r="D37" s="71"/>
      <c r="E37" s="75">
        <f>50*128</f>
        <v>6400</v>
      </c>
      <c r="F37" s="71"/>
      <c r="G37" s="73"/>
      <c r="H37" s="73">
        <f>50*128</f>
        <v>6400</v>
      </c>
      <c r="I37" s="75"/>
      <c r="J37" s="76">
        <f>C37+E37+H37</f>
        <v>19200</v>
      </c>
      <c r="K37" s="1"/>
      <c r="L37" s="1"/>
    </row>
    <row r="38" spans="1:12">
      <c r="A38" s="62"/>
      <c r="B38" s="63"/>
      <c r="C38" s="64"/>
      <c r="D38" s="65"/>
      <c r="E38" s="64"/>
      <c r="F38" s="65"/>
      <c r="G38" s="66"/>
      <c r="H38" s="66"/>
      <c r="I38" s="64"/>
      <c r="J38" s="67"/>
      <c r="K38" s="1"/>
      <c r="L38" s="1"/>
    </row>
    <row r="39" spans="1:12">
      <c r="A39" s="68">
        <v>11</v>
      </c>
      <c r="B39" s="77" t="s">
        <v>22</v>
      </c>
      <c r="C39" s="75"/>
      <c r="D39" s="71"/>
      <c r="E39" s="75"/>
      <c r="F39" s="71"/>
      <c r="G39" s="73"/>
      <c r="H39" s="73"/>
      <c r="I39" s="75"/>
      <c r="J39" s="76"/>
      <c r="K39" s="1"/>
      <c r="L39" s="1"/>
    </row>
    <row r="40" spans="1:12">
      <c r="A40" s="78"/>
      <c r="B40" s="41" t="s">
        <v>23</v>
      </c>
      <c r="C40" s="15"/>
      <c r="D40" s="11"/>
      <c r="E40" s="15"/>
      <c r="F40" s="11"/>
      <c r="G40" s="10"/>
      <c r="H40" s="10"/>
      <c r="I40" s="15"/>
      <c r="J40" s="79"/>
      <c r="K40" s="1"/>
      <c r="L40" s="1"/>
    </row>
    <row r="41" spans="1:12">
      <c r="A41" s="62"/>
      <c r="B41" s="63" t="s">
        <v>24</v>
      </c>
      <c r="C41" s="64">
        <v>80000</v>
      </c>
      <c r="D41" s="65"/>
      <c r="E41" s="64">
        <v>80000</v>
      </c>
      <c r="F41" s="65"/>
      <c r="G41" s="66"/>
      <c r="H41" s="66">
        <v>80000</v>
      </c>
      <c r="I41" s="64"/>
      <c r="J41" s="67">
        <f>C41+E41+H41</f>
        <v>240000</v>
      </c>
      <c r="K41" s="1"/>
      <c r="L41" s="1"/>
    </row>
    <row r="42" spans="1:12">
      <c r="A42" s="68"/>
      <c r="B42" s="77" t="s">
        <v>25</v>
      </c>
      <c r="C42" s="75"/>
      <c r="D42" s="71"/>
      <c r="E42" s="75"/>
      <c r="F42" s="71"/>
      <c r="G42" s="73"/>
      <c r="H42" s="73"/>
      <c r="I42" s="75"/>
      <c r="J42" s="76"/>
      <c r="K42" s="1"/>
      <c r="L42" s="1"/>
    </row>
    <row r="43" spans="1:12">
      <c r="A43" s="62">
        <v>12</v>
      </c>
      <c r="B43" s="63" t="s">
        <v>26</v>
      </c>
      <c r="C43" s="64">
        <v>24560</v>
      </c>
      <c r="D43" s="65"/>
      <c r="E43" s="64"/>
      <c r="F43" s="65"/>
      <c r="G43" s="66"/>
      <c r="H43" s="66"/>
      <c r="I43" s="64"/>
      <c r="J43" s="67">
        <f>C43+E43+H43</f>
        <v>24560</v>
      </c>
      <c r="K43" s="1"/>
      <c r="L43" s="1"/>
    </row>
    <row r="44" spans="1:12">
      <c r="A44" s="68"/>
      <c r="B44" s="77"/>
      <c r="C44" s="75"/>
      <c r="D44" s="71"/>
      <c r="E44" s="75"/>
      <c r="F44" s="71"/>
      <c r="G44" s="73"/>
      <c r="H44" s="73"/>
      <c r="I44" s="75"/>
      <c r="J44" s="76"/>
      <c r="K44" s="1"/>
      <c r="L44" s="1"/>
    </row>
    <row r="45" spans="1:12">
      <c r="A45" s="78">
        <v>13</v>
      </c>
      <c r="B45" s="41" t="s">
        <v>27</v>
      </c>
      <c r="C45" s="15"/>
      <c r="D45" s="11"/>
      <c r="E45" s="15"/>
      <c r="F45" s="11"/>
      <c r="G45" s="10"/>
      <c r="H45" s="10"/>
      <c r="I45" s="15"/>
      <c r="J45" s="79"/>
      <c r="K45" s="1"/>
      <c r="L45" s="1"/>
    </row>
    <row r="46" spans="1:12">
      <c r="A46" s="62"/>
      <c r="B46" s="63" t="s">
        <v>28</v>
      </c>
      <c r="C46" s="64">
        <f>6000+48000</f>
        <v>54000</v>
      </c>
      <c r="D46" s="65"/>
      <c r="E46" s="64"/>
      <c r="F46" s="65"/>
      <c r="G46" s="66"/>
      <c r="H46" s="66"/>
      <c r="I46" s="64"/>
      <c r="J46" s="67">
        <f>C46+E46+H46</f>
        <v>54000</v>
      </c>
      <c r="K46" s="1"/>
      <c r="L46" s="1"/>
    </row>
    <row r="47" spans="1:12">
      <c r="A47" s="68"/>
      <c r="B47" s="77"/>
      <c r="C47" s="75"/>
      <c r="D47" s="71"/>
      <c r="E47" s="75"/>
      <c r="F47" s="71"/>
      <c r="G47" s="73"/>
      <c r="H47" s="73"/>
      <c r="I47" s="75"/>
      <c r="J47" s="76"/>
      <c r="K47" s="1"/>
      <c r="L47" s="1"/>
    </row>
    <row r="48" spans="1:12">
      <c r="A48" s="78">
        <v>14</v>
      </c>
      <c r="B48" s="41" t="s">
        <v>29</v>
      </c>
      <c r="C48" s="15"/>
      <c r="D48" s="11"/>
      <c r="E48" s="15"/>
      <c r="F48" s="11"/>
      <c r="G48" s="10"/>
      <c r="H48" s="10"/>
      <c r="I48" s="15"/>
      <c r="J48" s="79"/>
      <c r="K48" s="1"/>
      <c r="L48" s="1"/>
    </row>
    <row r="49" spans="1:12">
      <c r="A49" s="78"/>
      <c r="B49" s="41" t="s">
        <v>30</v>
      </c>
      <c r="C49" s="15"/>
      <c r="D49" s="11"/>
      <c r="E49" s="15"/>
      <c r="F49" s="11"/>
      <c r="G49" s="10"/>
      <c r="H49" s="10"/>
      <c r="I49" s="15"/>
      <c r="J49" s="79"/>
      <c r="K49" s="1"/>
      <c r="L49" s="1"/>
    </row>
    <row r="50" spans="1:12">
      <c r="A50" s="62"/>
      <c r="B50" s="63" t="s">
        <v>31</v>
      </c>
      <c r="C50" s="64">
        <f>15000+20000</f>
        <v>35000</v>
      </c>
      <c r="D50" s="65"/>
      <c r="E50" s="64"/>
      <c r="F50" s="65"/>
      <c r="G50" s="66"/>
      <c r="H50" s="66"/>
      <c r="I50" s="64"/>
      <c r="J50" s="67">
        <f>C50+E50+H50</f>
        <v>35000</v>
      </c>
      <c r="K50" s="1"/>
      <c r="L50" s="1"/>
    </row>
    <row r="51" spans="1:12">
      <c r="A51" s="68"/>
      <c r="B51" s="77"/>
      <c r="C51" s="75"/>
      <c r="D51" s="71"/>
      <c r="E51" s="75"/>
      <c r="F51" s="71"/>
      <c r="G51" s="73"/>
      <c r="H51" s="73"/>
      <c r="I51" s="75"/>
      <c r="J51" s="76"/>
      <c r="K51" s="1"/>
      <c r="L51" s="1"/>
    </row>
    <row r="52" spans="1:12">
      <c r="A52" s="78">
        <v>15</v>
      </c>
      <c r="B52" s="41" t="s">
        <v>32</v>
      </c>
      <c r="C52" s="15"/>
      <c r="D52" s="11"/>
      <c r="E52" s="15"/>
      <c r="F52" s="11"/>
      <c r="G52" s="10"/>
      <c r="H52" s="10"/>
      <c r="I52" s="15"/>
      <c r="J52" s="79"/>
      <c r="K52" s="1"/>
      <c r="L52" s="1"/>
    </row>
    <row r="53" spans="1:12">
      <c r="A53" s="62"/>
      <c r="B53" s="63" t="s">
        <v>33</v>
      </c>
      <c r="C53" s="64">
        <v>2000</v>
      </c>
      <c r="D53" s="65"/>
      <c r="E53" s="64"/>
      <c r="F53" s="65"/>
      <c r="G53" s="66"/>
      <c r="H53" s="66"/>
      <c r="I53" s="64"/>
      <c r="J53" s="67">
        <f>C53+E53+H53</f>
        <v>2000</v>
      </c>
      <c r="K53" s="1"/>
      <c r="L53" s="1"/>
    </row>
    <row r="54" spans="1:12">
      <c r="A54" s="56">
        <v>16</v>
      </c>
      <c r="B54" s="57" t="s">
        <v>34</v>
      </c>
      <c r="C54" s="58">
        <v>7500</v>
      </c>
      <c r="D54" s="59"/>
      <c r="E54" s="58"/>
      <c r="F54" s="59"/>
      <c r="G54" s="60"/>
      <c r="H54" s="60"/>
      <c r="I54" s="58"/>
      <c r="J54" s="61">
        <f>C54+E54+H54</f>
        <v>7500</v>
      </c>
      <c r="K54" s="1"/>
      <c r="L54" s="1"/>
    </row>
    <row r="55" spans="1:12">
      <c r="A55" s="68"/>
      <c r="B55" s="77" t="s">
        <v>35</v>
      </c>
      <c r="C55" s="75"/>
      <c r="D55" s="71"/>
      <c r="E55" s="75"/>
      <c r="F55" s="71"/>
      <c r="G55" s="73"/>
      <c r="H55" s="73"/>
      <c r="I55" s="75"/>
      <c r="J55" s="76"/>
      <c r="K55" s="1"/>
      <c r="L55" s="1"/>
    </row>
    <row r="56" spans="1:12">
      <c r="A56" s="78">
        <v>16</v>
      </c>
      <c r="B56" s="41" t="s">
        <v>36</v>
      </c>
      <c r="C56" s="15">
        <v>5000</v>
      </c>
      <c r="D56" s="11"/>
      <c r="E56" s="15"/>
      <c r="F56" s="11"/>
      <c r="G56" s="10"/>
      <c r="H56" s="10"/>
      <c r="I56" s="15"/>
      <c r="J56" s="79">
        <f>C56+E56+H56</f>
        <v>5000</v>
      </c>
      <c r="K56" s="1"/>
      <c r="L56" s="1"/>
    </row>
    <row r="57" spans="1:12">
      <c r="A57" s="62"/>
      <c r="B57" s="63"/>
      <c r="C57" s="64"/>
      <c r="D57" s="65"/>
      <c r="E57" s="64"/>
      <c r="F57" s="65"/>
      <c r="G57" s="66"/>
      <c r="H57" s="66"/>
      <c r="I57" s="64"/>
      <c r="J57" s="67"/>
      <c r="K57" s="1"/>
      <c r="L57" s="1"/>
    </row>
    <row r="58" spans="1:12">
      <c r="A58" s="68"/>
      <c r="B58" s="77" t="s">
        <v>37</v>
      </c>
      <c r="C58" s="75"/>
      <c r="D58" s="71"/>
      <c r="E58" s="75"/>
      <c r="F58" s="71"/>
      <c r="G58" s="73"/>
      <c r="H58" s="73"/>
      <c r="I58" s="75"/>
      <c r="J58" s="76"/>
      <c r="K58" s="1"/>
      <c r="L58" s="1"/>
    </row>
    <row r="59" spans="1:12">
      <c r="A59" s="78">
        <v>17</v>
      </c>
      <c r="B59" s="41" t="s">
        <v>38</v>
      </c>
      <c r="C59" s="15">
        <v>15000</v>
      </c>
      <c r="D59" s="11"/>
      <c r="E59" s="15"/>
      <c r="F59" s="11"/>
      <c r="G59" s="10"/>
      <c r="H59" s="10"/>
      <c r="I59" s="15"/>
      <c r="J59" s="79">
        <f>C59+E59+H59</f>
        <v>15000</v>
      </c>
      <c r="K59" s="1"/>
      <c r="L59" s="1"/>
    </row>
    <row r="60" spans="1:12">
      <c r="A60" s="62"/>
      <c r="B60" s="63"/>
      <c r="C60" s="64"/>
      <c r="D60" s="65"/>
      <c r="E60" s="64"/>
      <c r="F60" s="65"/>
      <c r="G60" s="66"/>
      <c r="H60" s="66"/>
      <c r="I60" s="64"/>
      <c r="J60" s="67"/>
      <c r="K60" s="1"/>
      <c r="L60" s="1"/>
    </row>
    <row r="61" spans="1:12">
      <c r="A61" s="24">
        <v>18</v>
      </c>
      <c r="B61" s="41" t="s">
        <v>40</v>
      </c>
      <c r="C61" s="15"/>
      <c r="D61" s="11"/>
      <c r="E61" s="15"/>
      <c r="F61" s="11"/>
      <c r="G61" s="10"/>
      <c r="H61" s="10"/>
      <c r="I61" s="15"/>
      <c r="J61" s="11"/>
      <c r="K61" s="1"/>
      <c r="L61" s="1"/>
    </row>
    <row r="62" spans="1:12">
      <c r="A62" s="24"/>
      <c r="B62" s="41" t="s">
        <v>39</v>
      </c>
      <c r="C62" s="15"/>
      <c r="D62" s="11"/>
      <c r="E62" s="15"/>
      <c r="F62" s="11"/>
      <c r="G62" s="10"/>
      <c r="H62" s="10"/>
      <c r="I62" s="15"/>
      <c r="J62" s="11"/>
      <c r="K62" s="1"/>
      <c r="L62" s="1"/>
    </row>
    <row r="63" spans="1:12" ht="13.5" thickBot="1">
      <c r="A63" s="24"/>
      <c r="B63" s="41" t="s">
        <v>41</v>
      </c>
      <c r="C63" s="15">
        <v>38000</v>
      </c>
      <c r="D63" s="11"/>
      <c r="E63" s="15"/>
      <c r="F63" s="11"/>
      <c r="G63" s="10"/>
      <c r="H63" s="10"/>
      <c r="I63" s="15"/>
      <c r="J63" s="11">
        <f>C63+E63+H63</f>
        <v>38000</v>
      </c>
      <c r="K63" s="1"/>
      <c r="L63" s="1"/>
    </row>
    <row r="64" spans="1:12">
      <c r="A64" s="23"/>
      <c r="B64" s="5"/>
      <c r="C64" s="20"/>
      <c r="D64" s="21"/>
      <c r="E64" s="20"/>
      <c r="F64" s="21"/>
      <c r="G64" s="22"/>
      <c r="H64" s="22"/>
      <c r="I64" s="20"/>
      <c r="J64" s="21"/>
      <c r="K64" s="1"/>
      <c r="L64" s="1"/>
    </row>
    <row r="65" spans="1:12" ht="13.5" thickBot="1">
      <c r="A65" s="25"/>
      <c r="B65" s="26" t="s">
        <v>47</v>
      </c>
      <c r="C65" s="32">
        <f>C12-C14</f>
        <v>-513866.06000000006</v>
      </c>
      <c r="D65" s="33"/>
      <c r="E65" s="32">
        <f>E12-E14</f>
        <v>-167206.06000000006</v>
      </c>
      <c r="F65" s="33"/>
      <c r="G65" s="34"/>
      <c r="H65" s="34">
        <f>H12-H14</f>
        <v>-125806.06000000006</v>
      </c>
      <c r="I65" s="32"/>
      <c r="J65" s="33">
        <f>C65+E65+H65</f>
        <v>-806878.18000000017</v>
      </c>
      <c r="K65" s="1"/>
      <c r="L65" s="1"/>
    </row>
    <row r="66" spans="1:1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ht="14.25">
      <c r="B68" s="50" t="s">
        <v>56</v>
      </c>
      <c r="C68" s="51"/>
      <c r="D68" s="51"/>
      <c r="E68" s="51"/>
      <c r="F68" s="51"/>
      <c r="G68" s="51"/>
      <c r="H68" s="51"/>
      <c r="I68" s="51"/>
      <c r="J68" s="1"/>
      <c r="K68" s="1"/>
      <c r="L68" s="1"/>
    </row>
    <row r="69" spans="1:12" ht="14.25">
      <c r="B69" s="52"/>
      <c r="C69" s="53" t="s">
        <v>54</v>
      </c>
      <c r="D69" s="51"/>
      <c r="E69" s="51"/>
      <c r="F69" s="51"/>
      <c r="G69" s="51"/>
      <c r="H69" s="51"/>
      <c r="I69" s="51"/>
      <c r="J69" s="1"/>
      <c r="K69" s="1"/>
      <c r="L69" s="1"/>
    </row>
    <row r="70" spans="1:12" ht="14.25">
      <c r="B70" s="51">
        <v>200000</v>
      </c>
      <c r="C70" s="54" t="s">
        <v>51</v>
      </c>
      <c r="D70" s="54"/>
      <c r="E70" s="54"/>
      <c r="F70" s="54"/>
      <c r="G70" s="54"/>
      <c r="H70" s="54"/>
      <c r="I70" s="51"/>
      <c r="J70" s="1"/>
      <c r="K70" s="1"/>
      <c r="L70" s="1"/>
    </row>
    <row r="71" spans="1:12" ht="14.25">
      <c r="B71" s="51">
        <v>300000</v>
      </c>
      <c r="C71" s="55" t="s">
        <v>52</v>
      </c>
      <c r="D71" s="54"/>
      <c r="E71" s="54"/>
      <c r="F71" s="54"/>
      <c r="G71" s="54"/>
      <c r="H71" s="54"/>
      <c r="I71" s="51"/>
      <c r="J71" s="1"/>
      <c r="K71" s="1"/>
      <c r="L71" s="1"/>
    </row>
    <row r="72" spans="1:12" ht="14.25">
      <c r="B72" s="51">
        <v>325000</v>
      </c>
      <c r="C72" s="51" t="s">
        <v>53</v>
      </c>
      <c r="D72" s="54"/>
      <c r="E72" s="54"/>
      <c r="F72" s="54"/>
      <c r="G72" s="54"/>
      <c r="H72" s="54"/>
      <c r="I72" s="51"/>
      <c r="J72" s="1"/>
      <c r="K72" s="1"/>
      <c r="L72" s="1"/>
    </row>
    <row r="73" spans="1:12" ht="14.25">
      <c r="B73" s="51">
        <f>SUM(B70:B72)</f>
        <v>825000</v>
      </c>
      <c r="C73" s="54" t="s">
        <v>55</v>
      </c>
      <c r="D73" s="51">
        <v>57822</v>
      </c>
      <c r="E73" s="51">
        <f>B73+D73</f>
        <v>882822</v>
      </c>
      <c r="F73" s="54"/>
      <c r="G73" s="54"/>
      <c r="H73" s="54"/>
      <c r="I73" s="51"/>
      <c r="J73" s="1"/>
      <c r="K73" s="1"/>
      <c r="L73" s="1"/>
    </row>
    <row r="74" spans="1:12" ht="14.25">
      <c r="B74" s="51"/>
      <c r="C74" s="54"/>
      <c r="D74" s="54"/>
      <c r="E74" s="54"/>
      <c r="F74" s="54"/>
      <c r="G74" s="54"/>
      <c r="H74" s="54"/>
      <c r="I74" s="51"/>
      <c r="J74" s="1"/>
      <c r="K74" s="1"/>
      <c r="L74" s="1"/>
    </row>
    <row r="75" spans="1:12">
      <c r="B75" s="1"/>
      <c r="C75" s="47"/>
      <c r="D75" s="47"/>
      <c r="E75" s="47"/>
      <c r="F75" s="47"/>
      <c r="G75" s="47"/>
      <c r="H75" s="47"/>
      <c r="I75" s="1"/>
      <c r="J75" s="1"/>
      <c r="K75" s="1"/>
      <c r="L75" s="1"/>
    </row>
    <row r="76" spans="1:12" ht="15">
      <c r="B76" s="1"/>
      <c r="C76" s="49" t="s">
        <v>57</v>
      </c>
      <c r="D76" s="49"/>
      <c r="E76" s="49"/>
      <c r="F76" s="49"/>
      <c r="G76" s="49"/>
      <c r="H76" s="49"/>
      <c r="I76" s="1"/>
      <c r="J76" s="1"/>
      <c r="K76" s="1"/>
      <c r="L76" s="1"/>
    </row>
    <row r="77" spans="1:12" ht="15">
      <c r="B77" s="1"/>
      <c r="C77" s="49" t="s">
        <v>58</v>
      </c>
      <c r="D77" s="49"/>
      <c r="E77" s="49"/>
      <c r="F77" s="49"/>
      <c r="G77" s="49" t="s">
        <v>59</v>
      </c>
      <c r="H77" s="49"/>
      <c r="I77" s="1"/>
      <c r="J77" s="1"/>
      <c r="K77" s="1"/>
      <c r="L77" s="1"/>
    </row>
    <row r="78" spans="1:12" ht="15">
      <c r="B78" s="1"/>
      <c r="C78" s="49"/>
      <c r="D78" s="49"/>
      <c r="E78" s="49"/>
      <c r="F78" s="49"/>
      <c r="G78" s="49"/>
      <c r="H78" s="49"/>
      <c r="I78" s="1"/>
      <c r="J78" s="1"/>
      <c r="K78" s="1"/>
      <c r="L78" s="1"/>
    </row>
    <row r="79" spans="1:12">
      <c r="B79" s="1"/>
      <c r="C79" s="47"/>
      <c r="D79" s="47"/>
      <c r="E79" s="47"/>
      <c r="F79" s="47"/>
      <c r="G79" s="47"/>
      <c r="H79" s="47"/>
      <c r="I79" s="1"/>
      <c r="J79" s="1"/>
      <c r="K79" s="1"/>
      <c r="L79" s="1"/>
    </row>
    <row r="80" spans="1:12">
      <c r="B80" s="1"/>
      <c r="C80" s="47"/>
      <c r="D80" s="47"/>
      <c r="E80" s="47"/>
      <c r="F80" s="47"/>
      <c r="G80" s="47"/>
      <c r="H80" s="47"/>
      <c r="I80" s="1"/>
      <c r="J80" s="1"/>
      <c r="K80" s="1"/>
      <c r="L80" s="1"/>
    </row>
    <row r="81" spans="2:12">
      <c r="B81" s="1"/>
      <c r="C81" s="47"/>
      <c r="D81" s="47"/>
      <c r="E81" s="47"/>
      <c r="F81" s="47"/>
      <c r="G81" s="47"/>
      <c r="H81" s="47"/>
      <c r="I81" s="1"/>
      <c r="J81" s="1"/>
      <c r="K81" s="1"/>
      <c r="L81" s="1"/>
    </row>
    <row r="82" spans="2:12">
      <c r="B82" s="1"/>
      <c r="C82" s="47"/>
      <c r="D82" s="47"/>
      <c r="E82" s="47"/>
      <c r="F82" s="47"/>
      <c r="G82" s="47"/>
      <c r="H82" s="47"/>
      <c r="I82" s="1"/>
      <c r="J82" s="1"/>
      <c r="K82" s="1"/>
      <c r="L82" s="1"/>
    </row>
    <row r="83" spans="2:12">
      <c r="B83" s="1"/>
      <c r="C83" s="47"/>
      <c r="D83" s="47"/>
      <c r="E83" s="47"/>
      <c r="F83" s="47"/>
      <c r="G83" s="47"/>
      <c r="H83" s="47"/>
      <c r="I83" s="1"/>
      <c r="J83" s="1"/>
      <c r="K83" s="1"/>
      <c r="L83" s="1"/>
    </row>
    <row r="84" spans="2:12">
      <c r="B84" s="1"/>
      <c r="C84" s="47"/>
      <c r="D84" s="47"/>
      <c r="E84" s="47"/>
      <c r="F84" s="47"/>
      <c r="G84" s="47"/>
      <c r="H84" s="47"/>
      <c r="I84" s="1"/>
      <c r="J84" s="1"/>
      <c r="K84" s="1"/>
      <c r="L84" s="1"/>
    </row>
    <row r="85" spans="2:12">
      <c r="B85" s="1"/>
      <c r="C85" s="47"/>
      <c r="D85" s="47"/>
      <c r="E85" s="47"/>
      <c r="F85" s="47"/>
      <c r="G85" s="47"/>
      <c r="H85" s="47"/>
      <c r="I85" s="1"/>
      <c r="J85" s="1"/>
      <c r="K85" s="1"/>
      <c r="L85" s="1"/>
    </row>
    <row r="86" spans="2:12">
      <c r="B86" s="1"/>
      <c r="C86" s="47"/>
      <c r="D86" s="47"/>
      <c r="E86" s="47"/>
      <c r="F86" s="47"/>
      <c r="G86" s="47"/>
      <c r="H86" s="47"/>
      <c r="I86" s="1"/>
      <c r="J86" s="1"/>
      <c r="K86" s="1"/>
      <c r="L86" s="1"/>
    </row>
    <row r="87" spans="2:12">
      <c r="B87" s="1"/>
      <c r="C87" s="47"/>
      <c r="D87" s="47"/>
      <c r="E87" s="47"/>
      <c r="F87" s="47"/>
      <c r="G87" s="47"/>
      <c r="H87" s="47"/>
      <c r="I87" s="1"/>
      <c r="J87" s="1"/>
      <c r="K87" s="1"/>
      <c r="L87" s="1"/>
    </row>
    <row r="88" spans="2:12">
      <c r="B88" s="1"/>
      <c r="C88" s="47"/>
      <c r="D88" s="47"/>
      <c r="E88" s="47"/>
      <c r="F88" s="47"/>
      <c r="G88" s="47"/>
      <c r="H88" s="47"/>
      <c r="I88" s="1"/>
      <c r="J88" s="1"/>
      <c r="K88" s="1"/>
      <c r="L88" s="1"/>
    </row>
    <row r="89" spans="2:12">
      <c r="C89" s="47"/>
      <c r="D89" s="47"/>
      <c r="E89" s="47"/>
      <c r="F89" s="47"/>
      <c r="G89" s="47"/>
      <c r="H89" s="47"/>
      <c r="I89" s="1"/>
      <c r="J89" s="1"/>
      <c r="K89" s="1"/>
      <c r="L89" s="1"/>
    </row>
    <row r="90" spans="2:12"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2:12"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2:12"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2:12"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2:12"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2:12"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2:12"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3:12"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3:12"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3:12"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3:12"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3:12"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3:12"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3:12"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3:12"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3:12"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3:12"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3:12"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3:12"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3:12"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3:12"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3:12"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3:12"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3:12"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3:12"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3:12"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3:12"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3:12"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3:12"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3:12"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3:12"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3:12"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3:12"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3:12"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3:12"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3:12"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3:12"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3:12"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3:12"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3:12"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3:12"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3:12"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3:12"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3:12"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3:12"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3:12"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3:12"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3:12"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3:12"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3:12"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3:12"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3:12"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3:12"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3:12"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3:12"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3:12"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3:12"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3:12"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3:12"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3:12"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3:12"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3:12"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3:12"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3:12"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3:12"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3:12"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3:12"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3:12"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3:12"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3:12"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3:12"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3:12"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3:12"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3:12"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3:12"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3:12"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3:12"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3:12"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3:12"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3:12"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3:12"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3:12"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3:12"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3:12"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3:12"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3:12"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3:12"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3:12"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3:12"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3:12"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3:12"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3:12"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3:12"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3:12"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3:12"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3:12"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3:12"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3:12"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3:12"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3:12"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3:12"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3:12"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3:12"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3:12">
      <c r="C193" s="1"/>
      <c r="D193" s="1"/>
      <c r="E193" s="1"/>
      <c r="F193" s="1"/>
      <c r="G193" s="1"/>
      <c r="H193" s="1"/>
      <c r="I193" s="1"/>
      <c r="J193" s="1"/>
      <c r="K193" s="1"/>
      <c r="L193" s="1"/>
    </row>
  </sheetData>
  <phoneticPr fontId="1" type="noConversion"/>
  <pageMargins left="0.43" right="0.19" top="0.27" bottom="0.22" header="0.25" footer="0.17"/>
  <pageSetup paperSize="9" scale="80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L193"/>
  <sheetViews>
    <sheetView workbookViewId="0">
      <selection sqref="A1:IV65536"/>
    </sheetView>
  </sheetViews>
  <sheetFormatPr defaultRowHeight="12.75"/>
  <cols>
    <col min="1" max="1" width="6.140625" customWidth="1"/>
    <col min="2" max="2" width="19.28515625" customWidth="1"/>
    <col min="3" max="3" width="11.7109375" bestFit="1" customWidth="1"/>
    <col min="4" max="4" width="10.140625" bestFit="1" customWidth="1"/>
    <col min="5" max="5" width="11.7109375" bestFit="1" customWidth="1"/>
    <col min="6" max="6" width="11.7109375" customWidth="1"/>
    <col min="8" max="8" width="11.7109375" bestFit="1" customWidth="1"/>
    <col min="10" max="10" width="12.28515625" bestFit="1" customWidth="1"/>
  </cols>
  <sheetData>
    <row r="2" spans="1:12" ht="18.75">
      <c r="B2" s="48" t="s">
        <v>6</v>
      </c>
      <c r="C2" s="48"/>
      <c r="D2" s="48"/>
      <c r="E2" s="48"/>
      <c r="F2" s="48"/>
      <c r="G2" s="48"/>
      <c r="H2" s="48"/>
      <c r="I2" s="2"/>
    </row>
    <row r="3" spans="1:12" ht="13.5" thickBot="1"/>
    <row r="4" spans="1:12">
      <c r="A4" s="23"/>
      <c r="B4" s="5"/>
      <c r="C4" s="16" t="s">
        <v>2</v>
      </c>
      <c r="D4" s="17"/>
      <c r="E4" s="16" t="s">
        <v>3</v>
      </c>
      <c r="F4" s="17"/>
      <c r="G4" s="4"/>
      <c r="H4" s="4" t="s">
        <v>4</v>
      </c>
      <c r="I4" s="3"/>
      <c r="J4" s="5"/>
    </row>
    <row r="5" spans="1:12">
      <c r="A5" s="42" t="s">
        <v>49</v>
      </c>
      <c r="B5" s="9"/>
      <c r="C5" s="18" t="s">
        <v>0</v>
      </c>
      <c r="D5" s="19"/>
      <c r="E5" s="18" t="s">
        <v>1</v>
      </c>
      <c r="F5" s="19"/>
      <c r="G5" s="7"/>
      <c r="H5" s="7" t="s">
        <v>5</v>
      </c>
      <c r="I5" s="6"/>
      <c r="J5" s="8" t="s">
        <v>7</v>
      </c>
    </row>
    <row r="6" spans="1:12" ht="13.5" thickBot="1">
      <c r="A6" s="43" t="s">
        <v>50</v>
      </c>
      <c r="B6" s="14"/>
      <c r="C6" s="12"/>
      <c r="D6" s="14"/>
      <c r="E6" s="12"/>
      <c r="F6" s="14"/>
      <c r="G6" s="13"/>
      <c r="H6" s="13"/>
      <c r="I6" s="12"/>
      <c r="J6" s="14"/>
    </row>
    <row r="7" spans="1:12">
      <c r="A7" s="23"/>
      <c r="B7" s="5"/>
      <c r="C7" s="20"/>
      <c r="D7" s="21"/>
      <c r="E7" s="20"/>
      <c r="F7" s="21"/>
      <c r="G7" s="22"/>
      <c r="H7" s="22"/>
      <c r="I7" s="20"/>
      <c r="J7" s="21"/>
      <c r="K7" s="1"/>
      <c r="L7" s="1"/>
    </row>
    <row r="8" spans="1:12" ht="13.5" thickBot="1">
      <c r="A8" s="25"/>
      <c r="B8" s="44" t="s">
        <v>43</v>
      </c>
      <c r="C8" s="38">
        <v>109</v>
      </c>
      <c r="D8" s="39"/>
      <c r="E8" s="38">
        <v>121</v>
      </c>
      <c r="F8" s="39"/>
      <c r="G8" s="40"/>
      <c r="H8" s="40">
        <v>124</v>
      </c>
      <c r="I8" s="38"/>
      <c r="J8" s="39">
        <f>C8+E8+H8</f>
        <v>354</v>
      </c>
      <c r="K8" s="1"/>
      <c r="L8" s="1"/>
    </row>
    <row r="9" spans="1:12">
      <c r="A9" s="23"/>
      <c r="B9" s="45"/>
      <c r="C9" s="20"/>
      <c r="D9" s="21"/>
      <c r="E9" s="20"/>
      <c r="F9" s="21"/>
      <c r="G9" s="22"/>
      <c r="H9" s="22"/>
      <c r="I9" s="20"/>
      <c r="J9" s="21"/>
      <c r="K9" s="1"/>
      <c r="L9" s="1"/>
    </row>
    <row r="10" spans="1:12" ht="13.5" thickBot="1">
      <c r="A10" s="25"/>
      <c r="B10" s="46" t="s">
        <v>44</v>
      </c>
      <c r="C10" s="38">
        <v>16000</v>
      </c>
      <c r="D10" s="39"/>
      <c r="E10" s="38">
        <v>16000</v>
      </c>
      <c r="F10" s="39"/>
      <c r="G10" s="40"/>
      <c r="H10" s="40">
        <v>16000</v>
      </c>
      <c r="I10" s="38"/>
      <c r="J10" s="39">
        <v>16000</v>
      </c>
      <c r="K10" s="1"/>
      <c r="L10" s="1"/>
    </row>
    <row r="11" spans="1:12">
      <c r="A11" s="23"/>
      <c r="B11" s="23"/>
      <c r="C11" s="20"/>
      <c r="D11" s="21"/>
      <c r="E11" s="20"/>
      <c r="F11" s="21"/>
      <c r="G11" s="22"/>
      <c r="H11" s="22"/>
      <c r="I11" s="20"/>
      <c r="J11" s="21"/>
      <c r="K11" s="1"/>
      <c r="L11" s="1"/>
    </row>
    <row r="12" spans="1:12">
      <c r="A12" s="24"/>
      <c r="B12" s="27" t="s">
        <v>45</v>
      </c>
      <c r="C12" s="29">
        <f>C8*C10</f>
        <v>1744000</v>
      </c>
      <c r="D12" s="30"/>
      <c r="E12" s="29">
        <f>E8*E10</f>
        <v>1936000</v>
      </c>
      <c r="F12" s="30"/>
      <c r="G12" s="31"/>
      <c r="H12" s="31">
        <f>H8*H10</f>
        <v>1984000</v>
      </c>
      <c r="I12" s="29"/>
      <c r="J12" s="30">
        <f>C12+E12+H12</f>
        <v>5664000</v>
      </c>
      <c r="K12" s="1"/>
      <c r="L12" s="1"/>
    </row>
    <row r="13" spans="1:12" ht="13.5" thickBot="1">
      <c r="A13" s="25"/>
      <c r="B13" s="25"/>
      <c r="C13" s="32"/>
      <c r="D13" s="33"/>
      <c r="E13" s="32"/>
      <c r="F13" s="33"/>
      <c r="G13" s="34"/>
      <c r="H13" s="34"/>
      <c r="I13" s="32"/>
      <c r="J13" s="33"/>
      <c r="K13" s="1"/>
      <c r="L13" s="1"/>
    </row>
    <row r="14" spans="1:12">
      <c r="A14" s="23"/>
      <c r="B14" s="28" t="s">
        <v>46</v>
      </c>
      <c r="C14" s="35">
        <f>C16+C18+C20+C22+C24+C26+C29+C32+C35+C37+C41+C43+C46+C50+C53+C54+C56+C59+C63+C19</f>
        <v>2018066.06</v>
      </c>
      <c r="D14" s="36"/>
      <c r="E14" s="35">
        <f>E16+E18+E20+E22+E24+E26+E29+E32+E35+E37+E41+E43+E46+E50+E53+E54+E56+E59+E63+E19</f>
        <v>1837006.06</v>
      </c>
      <c r="F14" s="36"/>
      <c r="G14" s="37"/>
      <c r="H14" s="37">
        <f>H16+H18+H20+H22+H24+H26+H29+H32+H35+H37+H41+H43+H46+H50+H53+H54+H56+H59+H63+H19</f>
        <v>1837006.06</v>
      </c>
      <c r="I14" s="35"/>
      <c r="J14" s="36">
        <f>C14+E14+H14</f>
        <v>5692078.1799999997</v>
      </c>
      <c r="K14" s="1"/>
      <c r="L14" s="1"/>
    </row>
    <row r="15" spans="1:12" ht="13.5" thickBot="1">
      <c r="A15" s="25"/>
      <c r="B15" s="25"/>
      <c r="C15" s="32"/>
      <c r="D15" s="33"/>
      <c r="E15" s="32"/>
      <c r="F15" s="33"/>
      <c r="G15" s="34"/>
      <c r="H15" s="34"/>
      <c r="I15" s="32"/>
      <c r="J15" s="33"/>
      <c r="K15" s="1"/>
      <c r="L15" s="1"/>
    </row>
    <row r="16" spans="1:12">
      <c r="A16" s="62">
        <v>1</v>
      </c>
      <c r="B16" s="63" t="s">
        <v>8</v>
      </c>
      <c r="C16" s="64">
        <f>(145000+102000+118000)*1.15</f>
        <v>419749.99999999994</v>
      </c>
      <c r="D16" s="65"/>
      <c r="E16" s="64">
        <f>(145000+102000+118000)*1.15</f>
        <v>419749.99999999994</v>
      </c>
      <c r="F16" s="65"/>
      <c r="G16" s="66"/>
      <c r="H16" s="66">
        <f>(145000+102000+118000)*1.15</f>
        <v>419749.99999999994</v>
      </c>
      <c r="I16" s="64"/>
      <c r="J16" s="67">
        <f>C16+E16+H16</f>
        <v>1259249.9999999998</v>
      </c>
      <c r="K16" s="1"/>
      <c r="L16" s="1"/>
    </row>
    <row r="17" spans="1:12">
      <c r="A17" s="68" t="s">
        <v>48</v>
      </c>
      <c r="B17" s="69"/>
      <c r="C17" s="70"/>
      <c r="D17" s="71"/>
      <c r="E17" s="70"/>
      <c r="F17" s="72"/>
      <c r="G17" s="73"/>
      <c r="H17" s="74"/>
      <c r="I17" s="75"/>
      <c r="J17" s="76"/>
      <c r="K17" s="1"/>
      <c r="L17" s="1"/>
    </row>
    <row r="18" spans="1:12">
      <c r="A18" s="62">
        <v>2</v>
      </c>
      <c r="B18" s="63" t="s">
        <v>9</v>
      </c>
      <c r="C18" s="64">
        <v>104940</v>
      </c>
      <c r="D18" s="65"/>
      <c r="E18" s="64">
        <v>104940</v>
      </c>
      <c r="F18" s="65"/>
      <c r="G18" s="66"/>
      <c r="H18" s="66">
        <v>104940</v>
      </c>
      <c r="I18" s="64"/>
      <c r="J18" s="67">
        <f>C18+E18+H18</f>
        <v>314820</v>
      </c>
      <c r="K18" s="1"/>
      <c r="L18" s="1"/>
    </row>
    <row r="19" spans="1:12">
      <c r="A19" s="56">
        <v>3</v>
      </c>
      <c r="B19" s="57" t="s">
        <v>42</v>
      </c>
      <c r="C19" s="58">
        <v>45000</v>
      </c>
      <c r="D19" s="59"/>
      <c r="E19" s="58">
        <v>45000</v>
      </c>
      <c r="F19" s="59"/>
      <c r="G19" s="60"/>
      <c r="H19" s="60">
        <v>45000</v>
      </c>
      <c r="I19" s="58"/>
      <c r="J19" s="61">
        <f>C19+E19+H19</f>
        <v>135000</v>
      </c>
      <c r="K19" s="1"/>
      <c r="L19" s="1"/>
    </row>
    <row r="20" spans="1:12">
      <c r="A20" s="56">
        <v>4</v>
      </c>
      <c r="B20" s="57" t="s">
        <v>10</v>
      </c>
      <c r="C20" s="58">
        <f>(C16+C18+C19)*0.262</f>
        <v>149258.78</v>
      </c>
      <c r="D20" s="59"/>
      <c r="E20" s="58">
        <f>(E16+E18+E19)*0.262</f>
        <v>149258.78</v>
      </c>
      <c r="F20" s="59"/>
      <c r="G20" s="60"/>
      <c r="H20" s="60">
        <f>(H16+H18+H19)*0.262</f>
        <v>149258.78</v>
      </c>
      <c r="I20" s="58"/>
      <c r="J20" s="61">
        <f>C20+E20+H20</f>
        <v>447776.33999999997</v>
      </c>
      <c r="K20" s="1"/>
      <c r="L20" s="1"/>
    </row>
    <row r="21" spans="1:12">
      <c r="A21" s="68"/>
      <c r="B21" s="77"/>
      <c r="C21" s="75"/>
      <c r="D21" s="71"/>
      <c r="E21" s="75"/>
      <c r="F21" s="71"/>
      <c r="G21" s="73"/>
      <c r="H21" s="73"/>
      <c r="I21" s="75"/>
      <c r="J21" s="76"/>
      <c r="K21" s="1"/>
      <c r="L21" s="1"/>
    </row>
    <row r="22" spans="1:12">
      <c r="A22" s="62">
        <v>5</v>
      </c>
      <c r="B22" s="63" t="s">
        <v>11</v>
      </c>
      <c r="C22" s="64">
        <f>(128+50)*210*18</f>
        <v>672840</v>
      </c>
      <c r="D22" s="65"/>
      <c r="E22" s="64">
        <f>(128+50)*210*18</f>
        <v>672840</v>
      </c>
      <c r="F22" s="65"/>
      <c r="G22" s="66"/>
      <c r="H22" s="66">
        <f>(128+50)*210*18</f>
        <v>672840</v>
      </c>
      <c r="I22" s="64"/>
      <c r="J22" s="67">
        <f>C22+E22+H22</f>
        <v>2018520</v>
      </c>
      <c r="K22" s="1"/>
      <c r="L22" s="1"/>
    </row>
    <row r="23" spans="1:12">
      <c r="A23" s="68"/>
      <c r="B23" s="77"/>
      <c r="C23" s="75"/>
      <c r="D23" s="71"/>
      <c r="E23" s="75"/>
      <c r="F23" s="71"/>
      <c r="G23" s="73"/>
      <c r="H23" s="73"/>
      <c r="I23" s="75"/>
      <c r="J23" s="76"/>
      <c r="K23" s="1"/>
      <c r="L23" s="1"/>
    </row>
    <row r="24" spans="1:12">
      <c r="A24" s="62">
        <v>6</v>
      </c>
      <c r="B24" s="63" t="s">
        <v>12</v>
      </c>
      <c r="C24" s="64">
        <v>35000</v>
      </c>
      <c r="D24" s="65"/>
      <c r="E24" s="64">
        <v>35000</v>
      </c>
      <c r="F24" s="65"/>
      <c r="G24" s="66"/>
      <c r="H24" s="66">
        <v>35000</v>
      </c>
      <c r="I24" s="64"/>
      <c r="J24" s="67">
        <f>C24+E24+H24</f>
        <v>105000</v>
      </c>
      <c r="K24" s="1"/>
      <c r="L24" s="1"/>
    </row>
    <row r="25" spans="1:12">
      <c r="A25" s="68"/>
      <c r="B25" s="77" t="s">
        <v>13</v>
      </c>
      <c r="C25" s="75"/>
      <c r="D25" s="71"/>
      <c r="E25" s="75"/>
      <c r="F25" s="71"/>
      <c r="G25" s="73"/>
      <c r="H25" s="73"/>
      <c r="I25" s="75"/>
      <c r="J25" s="76"/>
      <c r="K25" s="1"/>
      <c r="L25" s="1"/>
    </row>
    <row r="26" spans="1:12">
      <c r="A26" s="62"/>
      <c r="B26" s="63" t="s">
        <v>14</v>
      </c>
      <c r="C26" s="64">
        <v>22600</v>
      </c>
      <c r="D26" s="65"/>
      <c r="E26" s="64">
        <v>22600</v>
      </c>
      <c r="F26" s="65"/>
      <c r="G26" s="66"/>
      <c r="H26" s="66">
        <v>22600</v>
      </c>
      <c r="I26" s="64"/>
      <c r="J26" s="67">
        <f>C26+E26+H26</f>
        <v>67800</v>
      </c>
      <c r="K26" s="1"/>
      <c r="L26" s="1"/>
    </row>
    <row r="27" spans="1:12">
      <c r="A27" s="68"/>
      <c r="B27" s="77"/>
      <c r="C27" s="75"/>
      <c r="D27" s="71"/>
      <c r="E27" s="75"/>
      <c r="F27" s="71"/>
      <c r="G27" s="73"/>
      <c r="H27" s="73"/>
      <c r="I27" s="75"/>
      <c r="J27" s="76"/>
      <c r="K27" s="1"/>
      <c r="L27" s="1"/>
    </row>
    <row r="28" spans="1:12">
      <c r="A28" s="78">
        <v>7</v>
      </c>
      <c r="B28" s="41" t="s">
        <v>15</v>
      </c>
      <c r="C28" s="15"/>
      <c r="D28" s="11"/>
      <c r="E28" s="15"/>
      <c r="F28" s="11"/>
      <c r="G28" s="10"/>
      <c r="H28" s="10"/>
      <c r="I28" s="15"/>
      <c r="J28" s="79"/>
      <c r="K28" s="1"/>
      <c r="L28" s="1"/>
    </row>
    <row r="29" spans="1:12">
      <c r="A29" s="62"/>
      <c r="B29" s="63" t="s">
        <v>16</v>
      </c>
      <c r="C29" s="64">
        <v>40000</v>
      </c>
      <c r="D29" s="65"/>
      <c r="E29" s="64">
        <v>40000</v>
      </c>
      <c r="F29" s="65"/>
      <c r="G29" s="66"/>
      <c r="H29" s="66">
        <v>40000</v>
      </c>
      <c r="I29" s="64"/>
      <c r="J29" s="67">
        <f>C29+E29+H29</f>
        <v>120000</v>
      </c>
      <c r="K29" s="1"/>
      <c r="L29" s="1"/>
    </row>
    <row r="30" spans="1:12">
      <c r="A30" s="68"/>
      <c r="B30" s="77"/>
      <c r="C30" s="75"/>
      <c r="D30" s="71"/>
      <c r="E30" s="75"/>
      <c r="F30" s="71"/>
      <c r="G30" s="73"/>
      <c r="H30" s="73"/>
      <c r="I30" s="75"/>
      <c r="J30" s="76"/>
      <c r="K30" s="1"/>
      <c r="L30" s="1"/>
    </row>
    <row r="31" spans="1:12">
      <c r="A31" s="78">
        <v>8</v>
      </c>
      <c r="B31" s="41" t="s">
        <v>17</v>
      </c>
      <c r="C31" s="15"/>
      <c r="D31" s="11"/>
      <c r="E31" s="15"/>
      <c r="F31" s="11"/>
      <c r="G31" s="10"/>
      <c r="H31" s="10"/>
      <c r="I31" s="15"/>
      <c r="J31" s="79"/>
      <c r="K31" s="1"/>
      <c r="L31" s="1"/>
    </row>
    <row r="32" spans="1:12">
      <c r="A32" s="78"/>
      <c r="B32" s="41" t="s">
        <v>18</v>
      </c>
      <c r="C32" s="15">
        <v>200000</v>
      </c>
      <c r="D32" s="11"/>
      <c r="E32" s="15">
        <v>200000</v>
      </c>
      <c r="F32" s="11"/>
      <c r="G32" s="10"/>
      <c r="H32" s="10">
        <v>200000</v>
      </c>
      <c r="I32" s="15"/>
      <c r="J32" s="79">
        <f>C32+E32+H32</f>
        <v>600000</v>
      </c>
      <c r="K32" s="1"/>
      <c r="L32" s="1"/>
    </row>
    <row r="33" spans="1:12">
      <c r="A33" s="62"/>
      <c r="B33" s="63" t="s">
        <v>19</v>
      </c>
      <c r="C33" s="64"/>
      <c r="D33" s="65"/>
      <c r="E33" s="64"/>
      <c r="F33" s="65"/>
      <c r="G33" s="66"/>
      <c r="H33" s="66"/>
      <c r="I33" s="64"/>
      <c r="J33" s="67"/>
      <c r="K33" s="1"/>
      <c r="L33" s="1"/>
    </row>
    <row r="34" spans="1:12">
      <c r="A34" s="68"/>
      <c r="B34" s="77"/>
      <c r="C34" s="75"/>
      <c r="D34" s="71"/>
      <c r="E34" s="75"/>
      <c r="F34" s="71"/>
      <c r="G34" s="73"/>
      <c r="H34" s="73"/>
      <c r="I34" s="75"/>
      <c r="J34" s="76"/>
      <c r="K34" s="1"/>
      <c r="L34" s="1"/>
    </row>
    <row r="35" spans="1:12">
      <c r="A35" s="78">
        <v>9</v>
      </c>
      <c r="B35" s="41" t="s">
        <v>20</v>
      </c>
      <c r="C35" s="15">
        <f>26.57*18*128</f>
        <v>61217.279999999999</v>
      </c>
      <c r="D35" s="11"/>
      <c r="E35" s="15">
        <f>26.57*18*128</f>
        <v>61217.279999999999</v>
      </c>
      <c r="F35" s="11"/>
      <c r="G35" s="10"/>
      <c r="H35" s="10">
        <f>26.57*18*128</f>
        <v>61217.279999999999</v>
      </c>
      <c r="I35" s="15"/>
      <c r="J35" s="79">
        <f>C35+E35+H35</f>
        <v>183651.84</v>
      </c>
      <c r="K35" s="1"/>
      <c r="L35" s="1"/>
    </row>
    <row r="36" spans="1:12">
      <c r="A36" s="62"/>
      <c r="B36" s="63"/>
      <c r="C36" s="64"/>
      <c r="D36" s="65"/>
      <c r="E36" s="64"/>
      <c r="F36" s="65"/>
      <c r="G36" s="66"/>
      <c r="H36" s="66"/>
      <c r="I36" s="64"/>
      <c r="J36" s="67"/>
      <c r="K36" s="1"/>
      <c r="L36" s="1"/>
    </row>
    <row r="37" spans="1:12">
      <c r="A37" s="68">
        <v>10</v>
      </c>
      <c r="B37" s="77" t="s">
        <v>21</v>
      </c>
      <c r="C37" s="75">
        <f>50*128</f>
        <v>6400</v>
      </c>
      <c r="D37" s="71"/>
      <c r="E37" s="75">
        <f>50*128</f>
        <v>6400</v>
      </c>
      <c r="F37" s="71"/>
      <c r="G37" s="73"/>
      <c r="H37" s="73">
        <f>50*128</f>
        <v>6400</v>
      </c>
      <c r="I37" s="75"/>
      <c r="J37" s="76">
        <f>C37+E37+H37</f>
        <v>19200</v>
      </c>
      <c r="K37" s="1"/>
      <c r="L37" s="1"/>
    </row>
    <row r="38" spans="1:12">
      <c r="A38" s="62"/>
      <c r="B38" s="63"/>
      <c r="C38" s="64"/>
      <c r="D38" s="65"/>
      <c r="E38" s="64"/>
      <c r="F38" s="65"/>
      <c r="G38" s="66"/>
      <c r="H38" s="66"/>
      <c r="I38" s="64"/>
      <c r="J38" s="67"/>
      <c r="K38" s="1"/>
      <c r="L38" s="1"/>
    </row>
    <row r="39" spans="1:12">
      <c r="A39" s="68">
        <v>11</v>
      </c>
      <c r="B39" s="77" t="s">
        <v>22</v>
      </c>
      <c r="C39" s="75"/>
      <c r="D39" s="71"/>
      <c r="E39" s="75"/>
      <c r="F39" s="71"/>
      <c r="G39" s="73"/>
      <c r="H39" s="73"/>
      <c r="I39" s="75"/>
      <c r="J39" s="76"/>
      <c r="K39" s="1"/>
      <c r="L39" s="1"/>
    </row>
    <row r="40" spans="1:12">
      <c r="A40" s="78"/>
      <c r="B40" s="41" t="s">
        <v>23</v>
      </c>
      <c r="C40" s="15"/>
      <c r="D40" s="11"/>
      <c r="E40" s="15"/>
      <c r="F40" s="11"/>
      <c r="G40" s="10"/>
      <c r="H40" s="10"/>
      <c r="I40" s="15"/>
      <c r="J40" s="79"/>
      <c r="K40" s="1"/>
      <c r="L40" s="1"/>
    </row>
    <row r="41" spans="1:12">
      <c r="A41" s="62"/>
      <c r="B41" s="63" t="s">
        <v>24</v>
      </c>
      <c r="C41" s="64">
        <v>80000</v>
      </c>
      <c r="D41" s="65"/>
      <c r="E41" s="64">
        <v>80000</v>
      </c>
      <c r="F41" s="65"/>
      <c r="G41" s="66"/>
      <c r="H41" s="66">
        <v>80000</v>
      </c>
      <c r="I41" s="64"/>
      <c r="J41" s="67">
        <f>C41+E41+H41</f>
        <v>240000</v>
      </c>
      <c r="K41" s="1"/>
      <c r="L41" s="1"/>
    </row>
    <row r="42" spans="1:12">
      <c r="A42" s="68"/>
      <c r="B42" s="77" t="s">
        <v>25</v>
      </c>
      <c r="C42" s="75"/>
      <c r="D42" s="71"/>
      <c r="E42" s="75"/>
      <c r="F42" s="71"/>
      <c r="G42" s="73"/>
      <c r="H42" s="73"/>
      <c r="I42" s="75"/>
      <c r="J42" s="76"/>
      <c r="K42" s="1"/>
      <c r="L42" s="1"/>
    </row>
    <row r="43" spans="1:12">
      <c r="A43" s="62">
        <v>12</v>
      </c>
      <c r="B43" s="63" t="s">
        <v>26</v>
      </c>
      <c r="C43" s="64">
        <v>24560</v>
      </c>
      <c r="D43" s="65"/>
      <c r="E43" s="64"/>
      <c r="F43" s="65"/>
      <c r="G43" s="66"/>
      <c r="H43" s="66"/>
      <c r="I43" s="64"/>
      <c r="J43" s="67">
        <f>C43+E43+H43</f>
        <v>24560</v>
      </c>
      <c r="K43" s="1"/>
      <c r="L43" s="1"/>
    </row>
    <row r="44" spans="1:12">
      <c r="A44" s="68"/>
      <c r="B44" s="77"/>
      <c r="C44" s="75"/>
      <c r="D44" s="71"/>
      <c r="E44" s="75"/>
      <c r="F44" s="71"/>
      <c r="G44" s="73"/>
      <c r="H44" s="73"/>
      <c r="I44" s="75"/>
      <c r="J44" s="76"/>
      <c r="K44" s="1"/>
      <c r="L44" s="1"/>
    </row>
    <row r="45" spans="1:12">
      <c r="A45" s="78">
        <v>13</v>
      </c>
      <c r="B45" s="41" t="s">
        <v>27</v>
      </c>
      <c r="C45" s="15"/>
      <c r="D45" s="11"/>
      <c r="E45" s="15"/>
      <c r="F45" s="11"/>
      <c r="G45" s="10"/>
      <c r="H45" s="10"/>
      <c r="I45" s="15"/>
      <c r="J45" s="79"/>
      <c r="K45" s="1"/>
      <c r="L45" s="1"/>
    </row>
    <row r="46" spans="1:12">
      <c r="A46" s="62"/>
      <c r="B46" s="63" t="s">
        <v>28</v>
      </c>
      <c r="C46" s="64">
        <f>6000+48000</f>
        <v>54000</v>
      </c>
      <c r="D46" s="65"/>
      <c r="E46" s="64"/>
      <c r="F46" s="65"/>
      <c r="G46" s="66"/>
      <c r="H46" s="66"/>
      <c r="I46" s="64"/>
      <c r="J46" s="67">
        <f>C46+E46+H46</f>
        <v>54000</v>
      </c>
      <c r="K46" s="1"/>
      <c r="L46" s="1"/>
    </row>
    <row r="47" spans="1:12">
      <c r="A47" s="68"/>
      <c r="B47" s="77"/>
      <c r="C47" s="75"/>
      <c r="D47" s="71"/>
      <c r="E47" s="75"/>
      <c r="F47" s="71"/>
      <c r="G47" s="73"/>
      <c r="H47" s="73"/>
      <c r="I47" s="75"/>
      <c r="J47" s="76"/>
      <c r="K47" s="1"/>
      <c r="L47" s="1"/>
    </row>
    <row r="48" spans="1:12">
      <c r="A48" s="78">
        <v>14</v>
      </c>
      <c r="B48" s="41" t="s">
        <v>29</v>
      </c>
      <c r="C48" s="15"/>
      <c r="D48" s="11"/>
      <c r="E48" s="15"/>
      <c r="F48" s="11"/>
      <c r="G48" s="10"/>
      <c r="H48" s="10"/>
      <c r="I48" s="15"/>
      <c r="J48" s="79"/>
      <c r="K48" s="1"/>
      <c r="L48" s="1"/>
    </row>
    <row r="49" spans="1:12">
      <c r="A49" s="78"/>
      <c r="B49" s="41" t="s">
        <v>30</v>
      </c>
      <c r="C49" s="15"/>
      <c r="D49" s="11"/>
      <c r="E49" s="15"/>
      <c r="F49" s="11"/>
      <c r="G49" s="10"/>
      <c r="H49" s="10"/>
      <c r="I49" s="15"/>
      <c r="J49" s="79"/>
      <c r="K49" s="1"/>
      <c r="L49" s="1"/>
    </row>
    <row r="50" spans="1:12">
      <c r="A50" s="62"/>
      <c r="B50" s="63" t="s">
        <v>31</v>
      </c>
      <c r="C50" s="64">
        <f>15000+20000</f>
        <v>35000</v>
      </c>
      <c r="D50" s="65"/>
      <c r="E50" s="64"/>
      <c r="F50" s="65"/>
      <c r="G50" s="66"/>
      <c r="H50" s="66"/>
      <c r="I50" s="64"/>
      <c r="J50" s="67">
        <f>C50+E50+H50</f>
        <v>35000</v>
      </c>
      <c r="K50" s="1"/>
      <c r="L50" s="1"/>
    </row>
    <row r="51" spans="1:12">
      <c r="A51" s="68"/>
      <c r="B51" s="77"/>
      <c r="C51" s="75"/>
      <c r="D51" s="71"/>
      <c r="E51" s="75"/>
      <c r="F51" s="71"/>
      <c r="G51" s="73"/>
      <c r="H51" s="73"/>
      <c r="I51" s="75"/>
      <c r="J51" s="76"/>
      <c r="K51" s="1"/>
      <c r="L51" s="1"/>
    </row>
    <row r="52" spans="1:12">
      <c r="A52" s="78">
        <v>15</v>
      </c>
      <c r="B52" s="41" t="s">
        <v>32</v>
      </c>
      <c r="C52" s="15"/>
      <c r="D52" s="11"/>
      <c r="E52" s="15"/>
      <c r="F52" s="11"/>
      <c r="G52" s="10"/>
      <c r="H52" s="10"/>
      <c r="I52" s="15"/>
      <c r="J52" s="79"/>
      <c r="K52" s="1"/>
      <c r="L52" s="1"/>
    </row>
    <row r="53" spans="1:12">
      <c r="A53" s="62"/>
      <c r="B53" s="63" t="s">
        <v>33</v>
      </c>
      <c r="C53" s="64">
        <v>2000</v>
      </c>
      <c r="D53" s="65"/>
      <c r="E53" s="64"/>
      <c r="F53" s="65"/>
      <c r="G53" s="66"/>
      <c r="H53" s="66"/>
      <c r="I53" s="64"/>
      <c r="J53" s="67">
        <f>C53+E53+H53</f>
        <v>2000</v>
      </c>
      <c r="K53" s="1"/>
      <c r="L53" s="1"/>
    </row>
    <row r="54" spans="1:12">
      <c r="A54" s="56">
        <v>16</v>
      </c>
      <c r="B54" s="57" t="s">
        <v>34</v>
      </c>
      <c r="C54" s="58">
        <v>7500</v>
      </c>
      <c r="D54" s="59"/>
      <c r="E54" s="58"/>
      <c r="F54" s="59"/>
      <c r="G54" s="60"/>
      <c r="H54" s="60"/>
      <c r="I54" s="58"/>
      <c r="J54" s="61">
        <f>C54+E54+H54</f>
        <v>7500</v>
      </c>
      <c r="K54" s="1"/>
      <c r="L54" s="1"/>
    </row>
    <row r="55" spans="1:12">
      <c r="A55" s="68"/>
      <c r="B55" s="77" t="s">
        <v>35</v>
      </c>
      <c r="C55" s="75"/>
      <c r="D55" s="71"/>
      <c r="E55" s="75"/>
      <c r="F55" s="71"/>
      <c r="G55" s="73"/>
      <c r="H55" s="73"/>
      <c r="I55" s="75"/>
      <c r="J55" s="76"/>
      <c r="K55" s="1"/>
      <c r="L55" s="1"/>
    </row>
    <row r="56" spans="1:12">
      <c r="A56" s="78">
        <v>16</v>
      </c>
      <c r="B56" s="41" t="s">
        <v>36</v>
      </c>
      <c r="C56" s="15">
        <v>5000</v>
      </c>
      <c r="D56" s="11"/>
      <c r="E56" s="15"/>
      <c r="F56" s="11"/>
      <c r="G56" s="10"/>
      <c r="H56" s="10"/>
      <c r="I56" s="15"/>
      <c r="J56" s="79">
        <f>C56+E56+H56</f>
        <v>5000</v>
      </c>
      <c r="K56" s="1"/>
      <c r="L56" s="1"/>
    </row>
    <row r="57" spans="1:12">
      <c r="A57" s="62"/>
      <c r="B57" s="63"/>
      <c r="C57" s="64"/>
      <c r="D57" s="65"/>
      <c r="E57" s="64"/>
      <c r="F57" s="65"/>
      <c r="G57" s="66"/>
      <c r="H57" s="66"/>
      <c r="I57" s="64"/>
      <c r="J57" s="67"/>
      <c r="K57" s="1"/>
      <c r="L57" s="1"/>
    </row>
    <row r="58" spans="1:12">
      <c r="A58" s="68"/>
      <c r="B58" s="77" t="s">
        <v>37</v>
      </c>
      <c r="C58" s="75"/>
      <c r="D58" s="71"/>
      <c r="E58" s="75"/>
      <c r="F58" s="71"/>
      <c r="G58" s="73"/>
      <c r="H58" s="73"/>
      <c r="I58" s="75"/>
      <c r="J58" s="76"/>
      <c r="K58" s="1"/>
      <c r="L58" s="1"/>
    </row>
    <row r="59" spans="1:12">
      <c r="A59" s="78">
        <v>17</v>
      </c>
      <c r="B59" s="41" t="s">
        <v>38</v>
      </c>
      <c r="C59" s="15">
        <v>15000</v>
      </c>
      <c r="D59" s="11"/>
      <c r="E59" s="15"/>
      <c r="F59" s="11"/>
      <c r="G59" s="10"/>
      <c r="H59" s="10"/>
      <c r="I59" s="15"/>
      <c r="J59" s="79">
        <f>C59+E59+H59</f>
        <v>15000</v>
      </c>
      <c r="K59" s="1"/>
      <c r="L59" s="1"/>
    </row>
    <row r="60" spans="1:12">
      <c r="A60" s="62"/>
      <c r="B60" s="63"/>
      <c r="C60" s="64"/>
      <c r="D60" s="65"/>
      <c r="E60" s="64"/>
      <c r="F60" s="65"/>
      <c r="G60" s="66"/>
      <c r="H60" s="66"/>
      <c r="I60" s="64"/>
      <c r="J60" s="67"/>
      <c r="K60" s="1"/>
      <c r="L60" s="1"/>
    </row>
    <row r="61" spans="1:12">
      <c r="A61" s="24">
        <v>18</v>
      </c>
      <c r="B61" s="41" t="s">
        <v>40</v>
      </c>
      <c r="C61" s="15"/>
      <c r="D61" s="11"/>
      <c r="E61" s="15"/>
      <c r="F61" s="11"/>
      <c r="G61" s="10"/>
      <c r="H61" s="10"/>
      <c r="I61" s="15"/>
      <c r="J61" s="11"/>
      <c r="K61" s="1"/>
      <c r="L61" s="1"/>
    </row>
    <row r="62" spans="1:12">
      <c r="A62" s="24"/>
      <c r="B62" s="41" t="s">
        <v>39</v>
      </c>
      <c r="C62" s="15"/>
      <c r="D62" s="11"/>
      <c r="E62" s="15"/>
      <c r="F62" s="11"/>
      <c r="G62" s="10"/>
      <c r="H62" s="10"/>
      <c r="I62" s="15"/>
      <c r="J62" s="11"/>
      <c r="K62" s="1"/>
      <c r="L62" s="1"/>
    </row>
    <row r="63" spans="1:12" ht="13.5" thickBot="1">
      <c r="A63" s="24"/>
      <c r="B63" s="41" t="s">
        <v>41</v>
      </c>
      <c r="C63" s="15">
        <v>38000</v>
      </c>
      <c r="D63" s="11"/>
      <c r="E63" s="15"/>
      <c r="F63" s="11"/>
      <c r="G63" s="10"/>
      <c r="H63" s="10"/>
      <c r="I63" s="15"/>
      <c r="J63" s="11">
        <f>C63+E63+H63</f>
        <v>38000</v>
      </c>
      <c r="K63" s="1"/>
      <c r="L63" s="1"/>
    </row>
    <row r="64" spans="1:12">
      <c r="A64" s="23"/>
      <c r="B64" s="5"/>
      <c r="C64" s="20"/>
      <c r="D64" s="21"/>
      <c r="E64" s="20"/>
      <c r="F64" s="21"/>
      <c r="G64" s="22"/>
      <c r="H64" s="22"/>
      <c r="I64" s="20"/>
      <c r="J64" s="21"/>
      <c r="K64" s="1"/>
      <c r="L64" s="1"/>
    </row>
    <row r="65" spans="1:12" ht="13.5" thickBot="1">
      <c r="A65" s="25"/>
      <c r="B65" s="26" t="s">
        <v>47</v>
      </c>
      <c r="C65" s="32">
        <f>C12-C14</f>
        <v>-274066.06000000006</v>
      </c>
      <c r="D65" s="33"/>
      <c r="E65" s="32">
        <f>E12-E14</f>
        <v>98993.939999999944</v>
      </c>
      <c r="F65" s="33"/>
      <c r="G65" s="34"/>
      <c r="H65" s="34">
        <f>H12-H14</f>
        <v>146993.93999999994</v>
      </c>
      <c r="I65" s="32"/>
      <c r="J65" s="33">
        <f>C65+E65+H65</f>
        <v>-28078.180000000168</v>
      </c>
      <c r="K65" s="1"/>
      <c r="L65" s="1"/>
    </row>
    <row r="66" spans="1:1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ht="14.25">
      <c r="B68" s="50" t="s">
        <v>56</v>
      </c>
      <c r="C68" s="51"/>
      <c r="D68" s="51"/>
      <c r="E68" s="51"/>
      <c r="F68" s="51"/>
      <c r="G68" s="51"/>
      <c r="H68" s="51"/>
      <c r="I68" s="51"/>
      <c r="J68" s="1"/>
      <c r="K68" s="1"/>
      <c r="L68" s="1"/>
    </row>
    <row r="69" spans="1:12" ht="14.25">
      <c r="B69" s="52"/>
      <c r="C69" s="53" t="s">
        <v>54</v>
      </c>
      <c r="D69" s="51"/>
      <c r="E69" s="51"/>
      <c r="F69" s="51"/>
      <c r="G69" s="51"/>
      <c r="H69" s="51"/>
      <c r="I69" s="51"/>
      <c r="J69" s="1"/>
      <c r="K69" s="1"/>
      <c r="L69" s="1"/>
    </row>
    <row r="70" spans="1:12" ht="14.25">
      <c r="B70" s="51">
        <v>200000</v>
      </c>
      <c r="C70" s="54" t="s">
        <v>51</v>
      </c>
      <c r="D70" s="54"/>
      <c r="E70" s="54"/>
      <c r="F70" s="54"/>
      <c r="G70" s="54"/>
      <c r="H70" s="54"/>
      <c r="I70" s="51"/>
      <c r="J70" s="1"/>
      <c r="K70" s="1"/>
      <c r="L70" s="1"/>
    </row>
    <row r="71" spans="1:12" ht="14.25">
      <c r="B71" s="51">
        <v>300000</v>
      </c>
      <c r="C71" s="55" t="s">
        <v>52</v>
      </c>
      <c r="D71" s="54"/>
      <c r="E71" s="54"/>
      <c r="F71" s="54"/>
      <c r="G71" s="54"/>
      <c r="H71" s="54"/>
      <c r="I71" s="51"/>
      <c r="J71" s="1"/>
      <c r="K71" s="1"/>
      <c r="L71" s="1"/>
    </row>
    <row r="72" spans="1:12" ht="14.25">
      <c r="B72" s="51">
        <v>325000</v>
      </c>
      <c r="C72" s="51" t="s">
        <v>53</v>
      </c>
      <c r="D72" s="54"/>
      <c r="E72" s="54"/>
      <c r="F72" s="54"/>
      <c r="G72" s="54"/>
      <c r="H72" s="54"/>
      <c r="I72" s="51"/>
      <c r="J72" s="1"/>
      <c r="K72" s="1"/>
      <c r="L72" s="1"/>
    </row>
    <row r="73" spans="1:12" ht="14.25">
      <c r="B73" s="51">
        <f>SUM(B70:B72)</f>
        <v>825000</v>
      </c>
      <c r="C73" s="54" t="s">
        <v>55</v>
      </c>
      <c r="D73" s="51">
        <v>57822</v>
      </c>
      <c r="E73" s="51">
        <f>B73+D73</f>
        <v>882822</v>
      </c>
      <c r="F73" s="54"/>
      <c r="G73" s="54"/>
      <c r="H73" s="54"/>
      <c r="I73" s="51"/>
      <c r="J73" s="1"/>
      <c r="K73" s="1"/>
      <c r="L73" s="1"/>
    </row>
    <row r="74" spans="1:12" ht="14.25">
      <c r="B74" s="51"/>
      <c r="C74" s="54"/>
      <c r="D74" s="54"/>
      <c r="E74" s="54"/>
      <c r="F74" s="54"/>
      <c r="G74" s="54"/>
      <c r="H74" s="54"/>
      <c r="I74" s="51"/>
      <c r="J74" s="1"/>
      <c r="K74" s="1"/>
      <c r="L74" s="1"/>
    </row>
    <row r="75" spans="1:12">
      <c r="B75" s="1"/>
      <c r="C75" s="47"/>
      <c r="D75" s="47"/>
      <c r="E75" s="47"/>
      <c r="F75" s="47"/>
      <c r="G75" s="47"/>
      <c r="H75" s="47"/>
      <c r="I75" s="1"/>
      <c r="J75" s="1"/>
      <c r="K75" s="1"/>
      <c r="L75" s="1"/>
    </row>
    <row r="76" spans="1:12" ht="15">
      <c r="B76" s="1"/>
      <c r="C76" s="49" t="s">
        <v>57</v>
      </c>
      <c r="D76" s="49"/>
      <c r="E76" s="49"/>
      <c r="F76" s="49"/>
      <c r="G76" s="49"/>
      <c r="H76" s="49"/>
      <c r="I76" s="1"/>
      <c r="J76" s="1"/>
      <c r="K76" s="1"/>
      <c r="L76" s="1"/>
    </row>
    <row r="77" spans="1:12" ht="15">
      <c r="B77" s="1"/>
      <c r="C77" s="49" t="s">
        <v>58</v>
      </c>
      <c r="D77" s="49"/>
      <c r="E77" s="49"/>
      <c r="F77" s="49"/>
      <c r="G77" s="49" t="s">
        <v>59</v>
      </c>
      <c r="H77" s="49"/>
      <c r="I77" s="1"/>
      <c r="J77" s="1"/>
      <c r="K77" s="1"/>
      <c r="L77" s="1"/>
    </row>
    <row r="78" spans="1:12" ht="15">
      <c r="B78" s="1"/>
      <c r="C78" s="49"/>
      <c r="D78" s="49"/>
      <c r="E78" s="49"/>
      <c r="F78" s="49"/>
      <c r="G78" s="49"/>
      <c r="H78" s="49"/>
      <c r="I78" s="1"/>
      <c r="J78" s="1"/>
      <c r="K78" s="1"/>
      <c r="L78" s="1"/>
    </row>
    <row r="79" spans="1:12">
      <c r="B79" s="1"/>
      <c r="C79" s="47"/>
      <c r="D79" s="47"/>
      <c r="E79" s="47"/>
      <c r="F79" s="47"/>
      <c r="G79" s="47"/>
      <c r="H79" s="47"/>
      <c r="I79" s="1"/>
      <c r="J79" s="1"/>
      <c r="K79" s="1"/>
      <c r="L79" s="1"/>
    </row>
    <row r="80" spans="1:12">
      <c r="B80" s="1"/>
      <c r="C80" s="47"/>
      <c r="D80" s="47"/>
      <c r="E80" s="47"/>
      <c r="F80" s="47"/>
      <c r="G80" s="47"/>
      <c r="H80" s="47"/>
      <c r="I80" s="1"/>
      <c r="J80" s="1"/>
      <c r="K80" s="1"/>
      <c r="L80" s="1"/>
    </row>
    <row r="81" spans="2:12">
      <c r="B81" s="1"/>
      <c r="C81" s="47"/>
      <c r="D81" s="47"/>
      <c r="E81" s="47"/>
      <c r="F81" s="47"/>
      <c r="G81" s="47"/>
      <c r="H81" s="47"/>
      <c r="I81" s="1"/>
      <c r="J81" s="1"/>
      <c r="K81" s="1"/>
      <c r="L81" s="1"/>
    </row>
    <row r="82" spans="2:12">
      <c r="B82" s="1"/>
      <c r="C82" s="47"/>
      <c r="D82" s="47"/>
      <c r="E82" s="47"/>
      <c r="F82" s="47"/>
      <c r="G82" s="47"/>
      <c r="H82" s="47"/>
      <c r="I82" s="1"/>
      <c r="J82" s="1"/>
      <c r="K82" s="1"/>
      <c r="L82" s="1"/>
    </row>
    <row r="83" spans="2:12">
      <c r="B83" s="1"/>
      <c r="C83" s="47"/>
      <c r="D83" s="47"/>
      <c r="E83" s="47"/>
      <c r="F83" s="47"/>
      <c r="G83" s="47"/>
      <c r="H83" s="47"/>
      <c r="I83" s="1"/>
      <c r="J83" s="1"/>
      <c r="K83" s="1"/>
      <c r="L83" s="1"/>
    </row>
    <row r="84" spans="2:12">
      <c r="B84" s="1"/>
      <c r="C84" s="47"/>
      <c r="D84" s="47"/>
      <c r="E84" s="47"/>
      <c r="F84" s="47"/>
      <c r="G84" s="47"/>
      <c r="H84" s="47"/>
      <c r="I84" s="1"/>
      <c r="J84" s="1"/>
      <c r="K84" s="1"/>
      <c r="L84" s="1"/>
    </row>
    <row r="85" spans="2:12">
      <c r="B85" s="1"/>
      <c r="C85" s="47"/>
      <c r="D85" s="47"/>
      <c r="E85" s="47"/>
      <c r="F85" s="47"/>
      <c r="G85" s="47"/>
      <c r="H85" s="47"/>
      <c r="I85" s="1"/>
      <c r="J85" s="1"/>
      <c r="K85" s="1"/>
      <c r="L85" s="1"/>
    </row>
    <row r="86" spans="2:12">
      <c r="B86" s="1"/>
      <c r="C86" s="47"/>
      <c r="D86" s="47"/>
      <c r="E86" s="47"/>
      <c r="F86" s="47"/>
      <c r="G86" s="47"/>
      <c r="H86" s="47"/>
      <c r="I86" s="1"/>
      <c r="J86" s="1"/>
      <c r="K86" s="1"/>
      <c r="L86" s="1"/>
    </row>
    <row r="87" spans="2:12">
      <c r="B87" s="1"/>
      <c r="C87" s="47"/>
      <c r="D87" s="47"/>
      <c r="E87" s="47"/>
      <c r="F87" s="47"/>
      <c r="G87" s="47"/>
      <c r="H87" s="47"/>
      <c r="I87" s="1"/>
      <c r="J87" s="1"/>
      <c r="K87" s="1"/>
      <c r="L87" s="1"/>
    </row>
    <row r="88" spans="2:12">
      <c r="B88" s="1"/>
      <c r="C88" s="47"/>
      <c r="D88" s="47"/>
      <c r="E88" s="47"/>
      <c r="F88" s="47"/>
      <c r="G88" s="47"/>
      <c r="H88" s="47"/>
      <c r="I88" s="1"/>
      <c r="J88" s="1"/>
      <c r="K88" s="1"/>
      <c r="L88" s="1"/>
    </row>
    <row r="89" spans="2:12">
      <c r="C89" s="47"/>
      <c r="D89" s="47"/>
      <c r="E89" s="47"/>
      <c r="F89" s="47"/>
      <c r="G89" s="47"/>
      <c r="H89" s="47"/>
      <c r="I89" s="1"/>
      <c r="J89" s="1"/>
      <c r="K89" s="1"/>
      <c r="L89" s="1"/>
    </row>
    <row r="90" spans="2:12"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2:12"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2:12"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2:12"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2:12"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2:12"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2:12"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3:12"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3:12"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3:12"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3:12"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3:12"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3:12"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3:12"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3:12"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3:12"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3:12"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3:12"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3:12"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3:12"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3:12"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3:12"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3:12"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3:12"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3:12"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3:12"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3:12"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3:12"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3:12"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3:12"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3:12"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3:12"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3:12"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3:12"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3:12"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3:12"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3:12"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3:12"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3:12"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3:12"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3:12"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3:12"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3:12"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3:12"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3:12"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3:12"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3:12"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3:12"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3:12"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3:12"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3:12"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3:12"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3:12"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3:12"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3:12"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3:12"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3:12"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3:12"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3:12"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3:12"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3:12"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3:12"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3:12"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3:12"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3:12"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3:12"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3:12"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3:12"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3:12"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3:12"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3:12"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3:12"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3:12"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3:12"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3:12"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3:12"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3:12"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3:12"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3:12"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3:12"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3:12"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3:12"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3:12"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3:12"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3:12"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3:12"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3:12"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3:12"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3:12"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3:12"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3:12"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3:12"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3:12"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3:12"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3:12"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3:12"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3:12"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3:12"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3:12"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3:12"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3:12"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3:12"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3:12"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3:12">
      <c r="C193" s="1"/>
      <c r="D193" s="1"/>
      <c r="E193" s="1"/>
      <c r="F193" s="1"/>
      <c r="G193" s="1"/>
      <c r="H193" s="1"/>
      <c r="I193" s="1"/>
      <c r="J193" s="1"/>
      <c r="K193" s="1"/>
      <c r="L193" s="1"/>
    </row>
  </sheetData>
  <phoneticPr fontId="1" type="noConversion"/>
  <pageMargins left="0.41" right="0.22" top="0.32" bottom="0.35" header="0.27" footer="0.33"/>
  <pageSetup paperSize="9" scale="80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L184"/>
  <sheetViews>
    <sheetView workbookViewId="0">
      <pane ySplit="1665" topLeftCell="A16" activePane="bottomLeft"/>
      <selection activeCell="A25" sqref="A1:IV65536"/>
      <selection pane="bottomLeft" activeCell="C22" sqref="C22:H22"/>
    </sheetView>
  </sheetViews>
  <sheetFormatPr defaultRowHeight="12.75"/>
  <cols>
    <col min="1" max="1" width="4.85546875" customWidth="1"/>
    <col min="2" max="2" width="25.28515625" customWidth="1"/>
    <col min="3" max="3" width="11.7109375" bestFit="1" customWidth="1"/>
    <col min="4" max="4" width="10.140625" bestFit="1" customWidth="1"/>
    <col min="5" max="5" width="11.7109375" bestFit="1" customWidth="1"/>
    <col min="6" max="6" width="11.7109375" customWidth="1"/>
    <col min="8" max="8" width="11.7109375" bestFit="1" customWidth="1"/>
    <col min="10" max="10" width="12.28515625" bestFit="1" customWidth="1"/>
  </cols>
  <sheetData>
    <row r="2" spans="1:12" ht="18.75">
      <c r="B2" s="48" t="s">
        <v>60</v>
      </c>
      <c r="C2" s="48"/>
      <c r="D2" s="48"/>
      <c r="E2" s="48"/>
      <c r="F2" s="48"/>
      <c r="G2" s="48"/>
      <c r="H2" s="48"/>
      <c r="I2" s="2"/>
    </row>
    <row r="3" spans="1:12" ht="13.5" thickBot="1"/>
    <row r="4" spans="1:12">
      <c r="A4" s="23"/>
      <c r="B4" s="5"/>
      <c r="C4" s="16" t="s">
        <v>67</v>
      </c>
      <c r="D4" s="17"/>
      <c r="E4" s="16" t="s">
        <v>69</v>
      </c>
      <c r="F4" s="17"/>
      <c r="G4" s="4"/>
      <c r="H4" s="4" t="s">
        <v>70</v>
      </c>
      <c r="I4" s="3"/>
      <c r="J4" s="5"/>
    </row>
    <row r="5" spans="1:12">
      <c r="A5" s="42" t="s">
        <v>49</v>
      </c>
      <c r="B5" s="9"/>
      <c r="C5" s="18" t="s">
        <v>0</v>
      </c>
      <c r="D5" s="19"/>
      <c r="E5" s="18" t="s">
        <v>1</v>
      </c>
      <c r="F5" s="19"/>
      <c r="G5" s="7"/>
      <c r="H5" s="7" t="s">
        <v>5</v>
      </c>
      <c r="I5" s="6"/>
      <c r="J5" s="8" t="s">
        <v>7</v>
      </c>
    </row>
    <row r="6" spans="1:12" ht="13.5" thickBot="1">
      <c r="A6" s="43" t="s">
        <v>50</v>
      </c>
      <c r="B6" s="14"/>
      <c r="C6" s="12" t="s">
        <v>68</v>
      </c>
      <c r="D6" s="14"/>
      <c r="E6" s="12" t="s">
        <v>68</v>
      </c>
      <c r="F6" s="14"/>
      <c r="G6" s="13"/>
      <c r="H6" s="13" t="s">
        <v>68</v>
      </c>
      <c r="I6" s="12"/>
      <c r="J6" s="14"/>
    </row>
    <row r="7" spans="1:12">
      <c r="A7" s="23"/>
      <c r="B7" s="5"/>
      <c r="C7" s="20"/>
      <c r="D7" s="21"/>
      <c r="E7" s="20"/>
      <c r="F7" s="21"/>
      <c r="G7" s="22"/>
      <c r="H7" s="22"/>
      <c r="I7" s="20"/>
      <c r="J7" s="21"/>
      <c r="K7" s="1"/>
      <c r="L7" s="1"/>
    </row>
    <row r="8" spans="1:12" ht="13.5" thickBot="1">
      <c r="A8" s="25"/>
      <c r="B8" s="44" t="s">
        <v>43</v>
      </c>
      <c r="C8" s="38">
        <v>120</v>
      </c>
      <c r="D8" s="39"/>
      <c r="E8" s="38">
        <v>120</v>
      </c>
      <c r="F8" s="39"/>
      <c r="G8" s="40"/>
      <c r="H8" s="40">
        <v>120</v>
      </c>
      <c r="I8" s="38"/>
      <c r="J8" s="39">
        <f>C8+E8+H8</f>
        <v>360</v>
      </c>
      <c r="K8" s="1"/>
      <c r="L8" s="1"/>
    </row>
    <row r="9" spans="1:12">
      <c r="A9" s="23"/>
      <c r="B9" s="45"/>
      <c r="C9" s="20"/>
      <c r="D9" s="21"/>
      <c r="E9" s="20"/>
      <c r="F9" s="21"/>
      <c r="G9" s="22"/>
      <c r="H9" s="22"/>
      <c r="I9" s="20"/>
      <c r="J9" s="21"/>
      <c r="K9" s="1"/>
      <c r="L9" s="1"/>
    </row>
    <row r="10" spans="1:12" ht="13.5" thickBot="1">
      <c r="A10" s="25"/>
      <c r="B10" s="46" t="s">
        <v>44</v>
      </c>
      <c r="C10" s="38">
        <v>25000</v>
      </c>
      <c r="D10" s="39"/>
      <c r="E10" s="38">
        <v>25000</v>
      </c>
      <c r="F10" s="39"/>
      <c r="G10" s="40"/>
      <c r="H10" s="40">
        <v>25000</v>
      </c>
      <c r="I10" s="38"/>
      <c r="J10" s="39">
        <v>25000</v>
      </c>
      <c r="K10" s="1"/>
      <c r="L10" s="1"/>
    </row>
    <row r="11" spans="1:12">
      <c r="A11" s="23"/>
      <c r="B11" s="23"/>
      <c r="C11" s="20"/>
      <c r="D11" s="21"/>
      <c r="E11" s="20"/>
      <c r="F11" s="21"/>
      <c r="G11" s="22"/>
      <c r="H11" s="22"/>
      <c r="I11" s="20"/>
      <c r="J11" s="21"/>
      <c r="K11" s="1"/>
      <c r="L11" s="1"/>
    </row>
    <row r="12" spans="1:12">
      <c r="A12" s="24"/>
      <c r="B12" s="27" t="s">
        <v>45</v>
      </c>
      <c r="C12" s="29">
        <f>C8*C10</f>
        <v>3000000</v>
      </c>
      <c r="D12" s="30"/>
      <c r="E12" s="29">
        <f>E8*E10</f>
        <v>3000000</v>
      </c>
      <c r="F12" s="30"/>
      <c r="G12" s="31"/>
      <c r="H12" s="31">
        <f>H8*H10</f>
        <v>3000000</v>
      </c>
      <c r="I12" s="29"/>
      <c r="J12" s="30">
        <f>C12+E12+H12</f>
        <v>9000000</v>
      </c>
      <c r="K12" s="1"/>
      <c r="L12" s="1"/>
    </row>
    <row r="13" spans="1:12" ht="13.5" thickBot="1">
      <c r="A13" s="25"/>
      <c r="B13" s="25"/>
      <c r="C13" s="32"/>
      <c r="D13" s="33"/>
      <c r="E13" s="32"/>
      <c r="F13" s="33"/>
      <c r="G13" s="34"/>
      <c r="H13" s="34"/>
      <c r="I13" s="32"/>
      <c r="J13" s="33"/>
      <c r="K13" s="1"/>
      <c r="L13" s="1"/>
    </row>
    <row r="14" spans="1:12">
      <c r="A14" s="23"/>
      <c r="B14" s="28" t="s">
        <v>46</v>
      </c>
      <c r="C14" s="35">
        <f>C16+C18+C20+C22+C24+C26+C29+C32+C35+C37+C41+C43+C46+C48+C51+C52+C54+C57+C61+C19</f>
        <v>3011466</v>
      </c>
      <c r="D14" s="36"/>
      <c r="E14" s="35">
        <f>E16+E18+E20+E22+E24+E26+E29+E32+E35+E37+E41+E43+E46+E48+E51+E52+E54+E57+E61+E19</f>
        <v>2900466</v>
      </c>
      <c r="F14" s="36"/>
      <c r="G14" s="37"/>
      <c r="H14" s="37">
        <f>H16+H18+H20+H22+H24+H26+H29+H32+H35+H37+H41+H43+H46+H48+H51+H52+H54+H57+H61+H19</f>
        <v>2900466</v>
      </c>
      <c r="I14" s="35"/>
      <c r="J14" s="36">
        <f>C14+E14+H14</f>
        <v>8812398</v>
      </c>
      <c r="K14" s="1"/>
      <c r="L14" s="1"/>
    </row>
    <row r="15" spans="1:12" ht="13.5" thickBot="1">
      <c r="A15" s="25"/>
      <c r="B15" s="25"/>
      <c r="C15" s="32"/>
      <c r="D15" s="33"/>
      <c r="E15" s="32"/>
      <c r="F15" s="33"/>
      <c r="G15" s="34"/>
      <c r="H15" s="34"/>
      <c r="I15" s="32"/>
      <c r="J15" s="33"/>
      <c r="K15" s="1"/>
      <c r="L15" s="1"/>
    </row>
    <row r="16" spans="1:12" ht="13.5" thickBot="1">
      <c r="A16" s="62">
        <v>1</v>
      </c>
      <c r="B16" s="41" t="s">
        <v>8</v>
      </c>
      <c r="C16" s="64">
        <f>355200+247800+150000</f>
        <v>753000</v>
      </c>
      <c r="D16" s="65"/>
      <c r="E16" s="64">
        <v>753000</v>
      </c>
      <c r="F16" s="65"/>
      <c r="G16" s="66"/>
      <c r="H16" s="66">
        <v>753000</v>
      </c>
      <c r="I16" s="64"/>
      <c r="J16" s="67">
        <f>C16+E16+H16</f>
        <v>2259000</v>
      </c>
      <c r="K16" s="1"/>
      <c r="L16" s="1"/>
    </row>
    <row r="17" spans="1:12">
      <c r="A17" s="68" t="s">
        <v>61</v>
      </c>
      <c r="B17" s="84"/>
      <c r="C17" s="70"/>
      <c r="D17" s="71"/>
      <c r="E17" s="70"/>
      <c r="F17" s="72"/>
      <c r="G17" s="73"/>
      <c r="H17" s="74"/>
      <c r="I17" s="75"/>
      <c r="J17" s="76"/>
      <c r="K17" s="1"/>
      <c r="L17" s="1"/>
    </row>
    <row r="18" spans="1:12" ht="13.5" thickBot="1">
      <c r="A18" s="62">
        <v>2</v>
      </c>
      <c r="B18" s="46" t="s">
        <v>9</v>
      </c>
      <c r="C18" s="64">
        <v>120000</v>
      </c>
      <c r="D18" s="65"/>
      <c r="E18" s="64">
        <v>120000</v>
      </c>
      <c r="F18" s="65"/>
      <c r="G18" s="66"/>
      <c r="H18" s="66">
        <v>120000</v>
      </c>
      <c r="I18" s="64"/>
      <c r="J18" s="67">
        <f>C18+E18+H18</f>
        <v>360000</v>
      </c>
      <c r="K18" s="1"/>
      <c r="L18" s="1"/>
    </row>
    <row r="19" spans="1:12">
      <c r="A19" s="56">
        <v>3</v>
      </c>
      <c r="B19" s="63" t="s">
        <v>42</v>
      </c>
      <c r="C19" s="58">
        <v>50000</v>
      </c>
      <c r="D19" s="59"/>
      <c r="E19" s="58">
        <v>50000</v>
      </c>
      <c r="F19" s="59"/>
      <c r="G19" s="60"/>
      <c r="H19" s="60">
        <v>50000</v>
      </c>
      <c r="I19" s="58"/>
      <c r="J19" s="61">
        <f>C19+E19+H19</f>
        <v>150000</v>
      </c>
      <c r="K19" s="1"/>
      <c r="L19" s="1"/>
    </row>
    <row r="20" spans="1:12">
      <c r="A20" s="56">
        <v>4</v>
      </c>
      <c r="B20" s="57" t="s">
        <v>66</v>
      </c>
      <c r="C20" s="58">
        <f>(C16+C18+C19)*0.342</f>
        <v>315666</v>
      </c>
      <c r="D20" s="59"/>
      <c r="E20" s="58">
        <f>(E16+E18+E19)*0.342</f>
        <v>315666</v>
      </c>
      <c r="F20" s="59"/>
      <c r="G20" s="60"/>
      <c r="H20" s="60">
        <f>(H16+H18+H19)*0.342</f>
        <v>315666</v>
      </c>
      <c r="I20" s="58"/>
      <c r="J20" s="61">
        <f>C20+E20+H20</f>
        <v>946998</v>
      </c>
      <c r="K20" s="1"/>
      <c r="L20" s="1"/>
    </row>
    <row r="21" spans="1:12">
      <c r="A21" s="68"/>
      <c r="B21" s="77"/>
      <c r="C21" s="75"/>
      <c r="D21" s="71"/>
      <c r="E21" s="75"/>
      <c r="F21" s="71"/>
      <c r="G21" s="73"/>
      <c r="H21" s="73"/>
      <c r="I21" s="75"/>
      <c r="J21" s="76"/>
      <c r="K21" s="1"/>
      <c r="L21" s="1"/>
    </row>
    <row r="22" spans="1:12">
      <c r="A22" s="62">
        <v>5</v>
      </c>
      <c r="B22" s="80" t="s">
        <v>11</v>
      </c>
      <c r="C22" s="64">
        <f>(120+58)*300*21</f>
        <v>1121400</v>
      </c>
      <c r="D22" s="65"/>
      <c r="E22" s="64">
        <f>(120+58)*300*21</f>
        <v>1121400</v>
      </c>
      <c r="F22" s="65"/>
      <c r="G22" s="66"/>
      <c r="H22" s="66">
        <f>(120+58)*300*21</f>
        <v>1121400</v>
      </c>
      <c r="I22" s="64"/>
      <c r="J22" s="67">
        <f>C22+E22+H22</f>
        <v>3364200</v>
      </c>
      <c r="K22" s="1"/>
      <c r="L22" s="1"/>
    </row>
    <row r="23" spans="1:12">
      <c r="A23" s="68"/>
      <c r="B23" s="81"/>
      <c r="C23" s="75"/>
      <c r="D23" s="71"/>
      <c r="E23" s="75"/>
      <c r="F23" s="71"/>
      <c r="G23" s="73"/>
      <c r="H23" s="73"/>
      <c r="I23" s="75"/>
      <c r="J23" s="76"/>
      <c r="K23" s="1"/>
      <c r="L23" s="1"/>
    </row>
    <row r="24" spans="1:12">
      <c r="A24" s="62">
        <v>6</v>
      </c>
      <c r="B24" s="80" t="s">
        <v>12</v>
      </c>
      <c r="C24" s="64">
        <v>70000</v>
      </c>
      <c r="D24" s="65"/>
      <c r="E24" s="64">
        <v>70000</v>
      </c>
      <c r="F24" s="65"/>
      <c r="G24" s="66"/>
      <c r="H24" s="66">
        <v>70000</v>
      </c>
      <c r="I24" s="64"/>
      <c r="J24" s="67">
        <f>C24+E24+H24</f>
        <v>210000</v>
      </c>
      <c r="K24" s="1"/>
      <c r="L24" s="1"/>
    </row>
    <row r="25" spans="1:12">
      <c r="A25" s="68"/>
      <c r="B25" s="81" t="s">
        <v>13</v>
      </c>
      <c r="C25" s="75"/>
      <c r="D25" s="71"/>
      <c r="E25" s="75"/>
      <c r="F25" s="71"/>
      <c r="G25" s="73"/>
      <c r="H25" s="73"/>
      <c r="I25" s="75"/>
      <c r="J25" s="76"/>
      <c r="K25" s="1"/>
      <c r="L25" s="1"/>
    </row>
    <row r="26" spans="1:12">
      <c r="A26" s="62"/>
      <c r="B26" s="80" t="s">
        <v>14</v>
      </c>
      <c r="C26" s="64">
        <v>42600</v>
      </c>
      <c r="D26" s="65"/>
      <c r="E26" s="64">
        <v>42600</v>
      </c>
      <c r="F26" s="65"/>
      <c r="G26" s="66"/>
      <c r="H26" s="66">
        <v>42600</v>
      </c>
      <c r="I26" s="64"/>
      <c r="J26" s="67">
        <f>C26+E26+H26</f>
        <v>127800</v>
      </c>
      <c r="K26" s="1"/>
      <c r="L26" s="1"/>
    </row>
    <row r="27" spans="1:12">
      <c r="A27" s="68"/>
      <c r="B27" s="81"/>
      <c r="C27" s="75"/>
      <c r="D27" s="71"/>
      <c r="E27" s="75"/>
      <c r="F27" s="71"/>
      <c r="G27" s="73"/>
      <c r="H27" s="73"/>
      <c r="I27" s="75"/>
      <c r="J27" s="76"/>
      <c r="K27" s="1"/>
      <c r="L27" s="1"/>
    </row>
    <row r="28" spans="1:12">
      <c r="A28" s="78">
        <v>7</v>
      </c>
      <c r="B28" s="82" t="s">
        <v>15</v>
      </c>
      <c r="C28" s="15"/>
      <c r="D28" s="11"/>
      <c r="E28" s="15"/>
      <c r="F28" s="11"/>
      <c r="G28" s="10"/>
      <c r="H28" s="10"/>
      <c r="I28" s="15"/>
      <c r="J28" s="79"/>
      <c r="K28" s="1"/>
      <c r="L28" s="1"/>
    </row>
    <row r="29" spans="1:12">
      <c r="A29" s="62"/>
      <c r="B29" s="80" t="s">
        <v>16</v>
      </c>
      <c r="C29" s="64">
        <v>80000</v>
      </c>
      <c r="D29" s="65"/>
      <c r="E29" s="64">
        <v>80000</v>
      </c>
      <c r="F29" s="65"/>
      <c r="G29" s="66"/>
      <c r="H29" s="66">
        <v>80000</v>
      </c>
      <c r="I29" s="64"/>
      <c r="J29" s="67">
        <f>C29+E29+H29</f>
        <v>240000</v>
      </c>
      <c r="K29" s="1"/>
      <c r="L29" s="1"/>
    </row>
    <row r="30" spans="1:12">
      <c r="A30" s="68"/>
      <c r="B30" s="81"/>
      <c r="C30" s="75"/>
      <c r="D30" s="71"/>
      <c r="E30" s="75"/>
      <c r="F30" s="71"/>
      <c r="G30" s="73"/>
      <c r="H30" s="73"/>
      <c r="I30" s="75"/>
      <c r="J30" s="76"/>
      <c r="K30" s="1"/>
      <c r="L30" s="1"/>
    </row>
    <row r="31" spans="1:12">
      <c r="A31" s="78">
        <v>8</v>
      </c>
      <c r="B31" s="82" t="s">
        <v>17</v>
      </c>
      <c r="C31" s="15"/>
      <c r="D31" s="11"/>
      <c r="E31" s="15"/>
      <c r="F31" s="11"/>
      <c r="G31" s="10"/>
      <c r="H31" s="10"/>
      <c r="I31" s="15"/>
      <c r="J31" s="79"/>
      <c r="K31" s="1"/>
      <c r="L31" s="1"/>
    </row>
    <row r="32" spans="1:12">
      <c r="A32" s="78"/>
      <c r="B32" s="82" t="s">
        <v>18</v>
      </c>
      <c r="C32" s="15">
        <v>180000</v>
      </c>
      <c r="D32" s="11"/>
      <c r="E32" s="15">
        <v>180000</v>
      </c>
      <c r="F32" s="11"/>
      <c r="G32" s="10"/>
      <c r="H32" s="10">
        <v>180000</v>
      </c>
      <c r="I32" s="15"/>
      <c r="J32" s="79">
        <f>C32+E32+H32</f>
        <v>540000</v>
      </c>
      <c r="K32" s="1"/>
      <c r="L32" s="1"/>
    </row>
    <row r="33" spans="1:12">
      <c r="A33" s="62"/>
      <c r="B33" s="80" t="s">
        <v>19</v>
      </c>
      <c r="C33" s="64"/>
      <c r="D33" s="65"/>
      <c r="E33" s="64"/>
      <c r="F33" s="65"/>
      <c r="G33" s="66"/>
      <c r="H33" s="66"/>
      <c r="I33" s="64"/>
      <c r="J33" s="67"/>
      <c r="K33" s="1"/>
      <c r="L33" s="1"/>
    </row>
    <row r="34" spans="1:12">
      <c r="A34" s="68"/>
      <c r="B34" s="81"/>
      <c r="C34" s="75"/>
      <c r="D34" s="71"/>
      <c r="E34" s="75"/>
      <c r="F34" s="71"/>
      <c r="G34" s="73"/>
      <c r="H34" s="73"/>
      <c r="I34" s="75"/>
      <c r="J34" s="76"/>
      <c r="K34" s="1"/>
      <c r="L34" s="1"/>
    </row>
    <row r="35" spans="1:12">
      <c r="A35" s="78">
        <v>9</v>
      </c>
      <c r="B35" s="82" t="s">
        <v>20</v>
      </c>
      <c r="C35" s="15">
        <v>40000</v>
      </c>
      <c r="D35" s="11"/>
      <c r="E35" s="15">
        <v>40000</v>
      </c>
      <c r="F35" s="11"/>
      <c r="G35" s="10"/>
      <c r="H35" s="10">
        <v>40000</v>
      </c>
      <c r="I35" s="15"/>
      <c r="J35" s="79">
        <f>C35+E35+H35</f>
        <v>120000</v>
      </c>
      <c r="K35" s="1"/>
      <c r="L35" s="1"/>
    </row>
    <row r="36" spans="1:12">
      <c r="A36" s="62"/>
      <c r="B36" s="80"/>
      <c r="C36" s="64"/>
      <c r="D36" s="65"/>
      <c r="E36" s="64"/>
      <c r="F36" s="65"/>
      <c r="G36" s="66"/>
      <c r="H36" s="66"/>
      <c r="I36" s="64"/>
      <c r="J36" s="67"/>
      <c r="K36" s="1"/>
      <c r="L36" s="1"/>
    </row>
    <row r="37" spans="1:12">
      <c r="A37" s="68">
        <v>10</v>
      </c>
      <c r="B37" s="81" t="s">
        <v>21</v>
      </c>
      <c r="C37" s="75">
        <f>100*128</f>
        <v>12800</v>
      </c>
      <c r="D37" s="71"/>
      <c r="E37" s="75">
        <f>100*128</f>
        <v>12800</v>
      </c>
      <c r="F37" s="71"/>
      <c r="G37" s="73"/>
      <c r="H37" s="73">
        <f>100*128</f>
        <v>12800</v>
      </c>
      <c r="I37" s="75"/>
      <c r="J37" s="76">
        <f>C37+E37+H37</f>
        <v>38400</v>
      </c>
      <c r="K37" s="1"/>
      <c r="L37" s="1"/>
    </row>
    <row r="38" spans="1:12" ht="13.5" thickBot="1">
      <c r="A38" s="78"/>
      <c r="B38" s="82"/>
      <c r="C38" s="64"/>
      <c r="D38" s="65"/>
      <c r="E38" s="64"/>
      <c r="F38" s="65"/>
      <c r="G38" s="66"/>
      <c r="H38" s="66"/>
      <c r="I38" s="64"/>
      <c r="J38" s="67"/>
      <c r="K38" s="1"/>
      <c r="L38" s="1"/>
    </row>
    <row r="39" spans="1:12">
      <c r="A39" s="23"/>
      <c r="B39" s="23"/>
      <c r="C39" s="73"/>
      <c r="D39" s="71"/>
      <c r="E39" s="75"/>
      <c r="F39" s="71"/>
      <c r="G39" s="73"/>
      <c r="H39" s="73"/>
      <c r="I39" s="75"/>
      <c r="J39" s="76"/>
      <c r="K39" s="1"/>
      <c r="L39" s="1"/>
    </row>
    <row r="40" spans="1:12">
      <c r="A40" s="24">
        <v>11</v>
      </c>
      <c r="B40" s="83" t="s">
        <v>62</v>
      </c>
      <c r="C40" s="10"/>
      <c r="D40" s="11"/>
      <c r="E40" s="15"/>
      <c r="F40" s="11"/>
      <c r="G40" s="10"/>
      <c r="H40" s="10"/>
      <c r="I40" s="15"/>
      <c r="J40" s="79"/>
      <c r="K40" s="1"/>
      <c r="L40" s="1"/>
    </row>
    <row r="41" spans="1:12" ht="13.5" thickBot="1">
      <c r="A41" s="25"/>
      <c r="B41" s="46" t="s">
        <v>63</v>
      </c>
      <c r="C41" s="66">
        <v>50000</v>
      </c>
      <c r="D41" s="65"/>
      <c r="E41" s="64">
        <v>50000</v>
      </c>
      <c r="F41" s="65"/>
      <c r="G41" s="66"/>
      <c r="H41" s="66">
        <v>50000</v>
      </c>
      <c r="I41" s="64"/>
      <c r="J41" s="67">
        <f>C41+E41+H41</f>
        <v>150000</v>
      </c>
      <c r="K41" s="1"/>
      <c r="L41" s="1"/>
    </row>
    <row r="42" spans="1:12">
      <c r="A42" s="78"/>
      <c r="B42" s="41" t="s">
        <v>25</v>
      </c>
      <c r="C42" s="75"/>
      <c r="D42" s="71"/>
      <c r="E42" s="75"/>
      <c r="F42" s="71"/>
      <c r="G42" s="73"/>
      <c r="H42" s="73"/>
      <c r="I42" s="75"/>
      <c r="J42" s="76"/>
      <c r="K42" s="1"/>
      <c r="L42" s="1"/>
    </row>
    <row r="43" spans="1:12">
      <c r="A43" s="62">
        <v>12</v>
      </c>
      <c r="B43" s="63" t="s">
        <v>26</v>
      </c>
      <c r="C43" s="64">
        <v>35000</v>
      </c>
      <c r="D43" s="65"/>
      <c r="E43" s="64">
        <v>35000</v>
      </c>
      <c r="F43" s="65"/>
      <c r="G43" s="66"/>
      <c r="H43" s="66">
        <v>35000</v>
      </c>
      <c r="I43" s="64"/>
      <c r="J43" s="67">
        <f>C43+E43+H43</f>
        <v>105000</v>
      </c>
      <c r="K43" s="1"/>
      <c r="L43" s="1"/>
    </row>
    <row r="44" spans="1:12">
      <c r="A44" s="68"/>
      <c r="B44" s="77"/>
      <c r="C44" s="75"/>
      <c r="D44" s="71"/>
      <c r="E44" s="75"/>
      <c r="F44" s="71"/>
      <c r="G44" s="73"/>
      <c r="H44" s="73"/>
      <c r="I44" s="75"/>
      <c r="J44" s="76"/>
      <c r="K44" s="1"/>
      <c r="L44" s="1"/>
    </row>
    <row r="45" spans="1:12">
      <c r="A45" s="78">
        <v>13</v>
      </c>
      <c r="B45" s="41" t="s">
        <v>27</v>
      </c>
      <c r="C45" s="15"/>
      <c r="D45" s="11"/>
      <c r="E45" s="15"/>
      <c r="F45" s="11"/>
      <c r="G45" s="10"/>
      <c r="H45" s="10"/>
      <c r="I45" s="15"/>
      <c r="J45" s="79"/>
      <c r="K45" s="1"/>
      <c r="L45" s="1"/>
    </row>
    <row r="46" spans="1:12">
      <c r="A46" s="62"/>
      <c r="B46" s="63" t="s">
        <v>28</v>
      </c>
      <c r="C46" s="64">
        <f>6000+48000</f>
        <v>54000</v>
      </c>
      <c r="D46" s="65"/>
      <c r="E46" s="64"/>
      <c r="F46" s="65"/>
      <c r="G46" s="66"/>
      <c r="H46" s="66"/>
      <c r="I46" s="64"/>
      <c r="J46" s="67">
        <f>C46+E46+H46</f>
        <v>54000</v>
      </c>
      <c r="K46" s="1"/>
      <c r="L46" s="1"/>
    </row>
    <row r="47" spans="1:12">
      <c r="A47" s="78"/>
      <c r="B47" s="41"/>
      <c r="C47" s="15"/>
      <c r="D47" s="11"/>
      <c r="E47" s="15"/>
      <c r="F47" s="11"/>
      <c r="G47" s="10"/>
      <c r="H47" s="10"/>
      <c r="I47" s="15"/>
      <c r="J47" s="79"/>
      <c r="K47" s="1"/>
      <c r="L47" s="1"/>
    </row>
    <row r="48" spans="1:12">
      <c r="A48" s="78">
        <v>14</v>
      </c>
      <c r="B48" s="41" t="s">
        <v>71</v>
      </c>
      <c r="C48" s="64">
        <f>25000+20000</f>
        <v>45000</v>
      </c>
      <c r="D48" s="65"/>
      <c r="E48" s="64"/>
      <c r="F48" s="65"/>
      <c r="G48" s="66"/>
      <c r="H48" s="66"/>
      <c r="I48" s="64"/>
      <c r="J48" s="67">
        <f>C48+E48+H48</f>
        <v>45000</v>
      </c>
      <c r="K48" s="1"/>
      <c r="L48" s="1"/>
    </row>
    <row r="49" spans="1:12">
      <c r="A49" s="68"/>
      <c r="B49" s="77"/>
      <c r="C49" s="75"/>
      <c r="D49" s="71"/>
      <c r="E49" s="75"/>
      <c r="F49" s="71"/>
      <c r="G49" s="73"/>
      <c r="H49" s="73"/>
      <c r="I49" s="75"/>
      <c r="J49" s="76"/>
      <c r="K49" s="1"/>
      <c r="L49" s="1"/>
    </row>
    <row r="50" spans="1:12">
      <c r="A50" s="78">
        <v>15</v>
      </c>
      <c r="B50" s="41" t="s">
        <v>32</v>
      </c>
      <c r="C50" s="15"/>
      <c r="D50" s="11"/>
      <c r="E50" s="15"/>
      <c r="F50" s="11"/>
      <c r="G50" s="10"/>
      <c r="H50" s="10"/>
      <c r="I50" s="15"/>
      <c r="J50" s="79"/>
      <c r="K50" s="1"/>
      <c r="L50" s="1"/>
    </row>
    <row r="51" spans="1:12">
      <c r="A51" s="62"/>
      <c r="B51" s="63" t="s">
        <v>33</v>
      </c>
      <c r="C51" s="64">
        <v>2000</v>
      </c>
      <c r="D51" s="65"/>
      <c r="E51" s="64"/>
      <c r="F51" s="65"/>
      <c r="G51" s="66"/>
      <c r="H51" s="66"/>
      <c r="I51" s="64"/>
      <c r="J51" s="67">
        <f>C51+E51+H51</f>
        <v>2000</v>
      </c>
      <c r="K51" s="1"/>
      <c r="L51" s="1"/>
    </row>
    <row r="52" spans="1:12">
      <c r="A52" s="56">
        <v>16</v>
      </c>
      <c r="B52" s="57" t="s">
        <v>34</v>
      </c>
      <c r="C52" s="58">
        <v>10000</v>
      </c>
      <c r="D52" s="59"/>
      <c r="E52" s="58"/>
      <c r="F52" s="59"/>
      <c r="G52" s="60"/>
      <c r="H52" s="60"/>
      <c r="I52" s="58"/>
      <c r="J52" s="61">
        <f>C52+E52+H52</f>
        <v>10000</v>
      </c>
      <c r="K52" s="1"/>
      <c r="L52" s="1"/>
    </row>
    <row r="53" spans="1:12">
      <c r="A53" s="68"/>
      <c r="B53" s="77" t="s">
        <v>35</v>
      </c>
      <c r="C53" s="75"/>
      <c r="D53" s="71"/>
      <c r="E53" s="75"/>
      <c r="F53" s="71"/>
      <c r="G53" s="73"/>
      <c r="H53" s="73"/>
      <c r="I53" s="75"/>
      <c r="J53" s="76"/>
      <c r="K53" s="1"/>
      <c r="L53" s="1"/>
    </row>
    <row r="54" spans="1:12">
      <c r="A54" s="78">
        <v>16</v>
      </c>
      <c r="B54" s="41" t="s">
        <v>36</v>
      </c>
      <c r="C54" s="15">
        <v>15000</v>
      </c>
      <c r="D54" s="11"/>
      <c r="E54" s="15">
        <v>15000</v>
      </c>
      <c r="F54" s="11"/>
      <c r="G54" s="10"/>
      <c r="H54" s="10">
        <v>15000</v>
      </c>
      <c r="I54" s="15"/>
      <c r="J54" s="79">
        <f>C54+E54+H54</f>
        <v>45000</v>
      </c>
      <c r="K54" s="1"/>
      <c r="L54" s="1"/>
    </row>
    <row r="55" spans="1:12">
      <c r="A55" s="62"/>
      <c r="B55" s="63"/>
      <c r="C55" s="64"/>
      <c r="D55" s="65"/>
      <c r="E55" s="64"/>
      <c r="F55" s="65"/>
      <c r="G55" s="66"/>
      <c r="H55" s="66"/>
      <c r="I55" s="64"/>
      <c r="J55" s="67"/>
      <c r="K55" s="1"/>
      <c r="L55" s="1"/>
    </row>
    <row r="56" spans="1:12">
      <c r="A56" s="68"/>
      <c r="B56" s="77" t="s">
        <v>37</v>
      </c>
      <c r="C56" s="75"/>
      <c r="D56" s="71"/>
      <c r="E56" s="75"/>
      <c r="F56" s="71"/>
      <c r="G56" s="73"/>
      <c r="H56" s="73"/>
      <c r="I56" s="75"/>
      <c r="J56" s="76"/>
      <c r="K56" s="1"/>
      <c r="L56" s="1"/>
    </row>
    <row r="57" spans="1:12">
      <c r="A57" s="78">
        <v>17</v>
      </c>
      <c r="B57" s="41" t="s">
        <v>64</v>
      </c>
      <c r="C57" s="15">
        <v>15000</v>
      </c>
      <c r="D57" s="11"/>
      <c r="E57" s="15">
        <v>15000</v>
      </c>
      <c r="F57" s="11"/>
      <c r="G57" s="10"/>
      <c r="H57" s="10">
        <v>15000</v>
      </c>
      <c r="I57" s="15"/>
      <c r="J57" s="79">
        <f>C57+E57+H57</f>
        <v>45000</v>
      </c>
      <c r="K57" s="1"/>
      <c r="L57" s="1"/>
    </row>
    <row r="58" spans="1:12">
      <c r="A58" s="62"/>
      <c r="B58" s="63" t="s">
        <v>65</v>
      </c>
      <c r="C58" s="64"/>
      <c r="D58" s="65"/>
      <c r="E58" s="64"/>
      <c r="F58" s="65"/>
      <c r="G58" s="66"/>
      <c r="H58" s="66"/>
      <c r="I58" s="64"/>
      <c r="J58" s="67"/>
      <c r="K58" s="1"/>
      <c r="L58" s="1"/>
    </row>
    <row r="59" spans="1:12">
      <c r="A59" s="24">
        <v>18</v>
      </c>
      <c r="B59" s="41"/>
      <c r="C59" s="15"/>
      <c r="D59" s="11"/>
      <c r="E59" s="15"/>
      <c r="F59" s="11"/>
      <c r="G59" s="10"/>
      <c r="H59" s="10"/>
      <c r="I59" s="15"/>
      <c r="J59" s="11"/>
      <c r="K59" s="1"/>
      <c r="L59" s="1"/>
    </row>
    <row r="60" spans="1:12">
      <c r="A60" s="24"/>
      <c r="B60" s="41"/>
      <c r="C60" s="15"/>
      <c r="D60" s="11"/>
      <c r="E60" s="15"/>
      <c r="F60" s="11"/>
      <c r="G60" s="10"/>
      <c r="H60" s="10"/>
      <c r="I60" s="15"/>
      <c r="J60" s="11"/>
      <c r="K60" s="1"/>
      <c r="L60" s="1"/>
    </row>
    <row r="61" spans="1:12" ht="13.5" thickBot="1">
      <c r="A61" s="24"/>
      <c r="B61" s="41"/>
      <c r="C61" s="15"/>
      <c r="D61" s="11"/>
      <c r="E61" s="15"/>
      <c r="F61" s="11"/>
      <c r="G61" s="10"/>
      <c r="H61" s="10"/>
      <c r="I61" s="15"/>
      <c r="J61" s="11">
        <f>C61+E61+H61</f>
        <v>0</v>
      </c>
      <c r="K61" s="1"/>
      <c r="L61" s="1"/>
    </row>
    <row r="62" spans="1:12">
      <c r="A62" s="23"/>
      <c r="B62" s="5"/>
      <c r="C62" s="20"/>
      <c r="D62" s="21"/>
      <c r="E62" s="20"/>
      <c r="F62" s="21"/>
      <c r="G62" s="22"/>
      <c r="H62" s="22"/>
      <c r="I62" s="20"/>
      <c r="J62" s="21"/>
      <c r="K62" s="1"/>
      <c r="L62" s="1"/>
    </row>
    <row r="63" spans="1:12" ht="13.5" thickBot="1">
      <c r="A63" s="25"/>
      <c r="B63" s="26" t="s">
        <v>47</v>
      </c>
      <c r="C63" s="32">
        <f>C12-C14</f>
        <v>-11466</v>
      </c>
      <c r="D63" s="33"/>
      <c r="E63" s="32">
        <f>E12-E14</f>
        <v>99534</v>
      </c>
      <c r="F63" s="33"/>
      <c r="G63" s="34"/>
      <c r="H63" s="34">
        <f>H12-H14</f>
        <v>99534</v>
      </c>
      <c r="I63" s="32"/>
      <c r="J63" s="33">
        <f>C63+E63+H63</f>
        <v>187602</v>
      </c>
      <c r="K63" s="1"/>
      <c r="L63" s="1"/>
    </row>
    <row r="64" spans="1:1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2:1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2:12">
      <c r="B66" s="1"/>
      <c r="C66" s="47"/>
      <c r="D66" s="47"/>
      <c r="E66" s="47"/>
      <c r="F66" s="47"/>
      <c r="G66" s="47"/>
      <c r="H66" s="47"/>
      <c r="I66" s="1"/>
      <c r="J66" s="1"/>
      <c r="K66" s="1"/>
      <c r="L66" s="1"/>
    </row>
    <row r="67" spans="2:12" ht="15">
      <c r="B67" s="1"/>
      <c r="C67" s="49" t="s">
        <v>57</v>
      </c>
      <c r="D67" s="49"/>
      <c r="E67" s="49"/>
      <c r="F67" s="49"/>
      <c r="G67" s="49"/>
      <c r="H67" s="49"/>
      <c r="I67" s="1"/>
      <c r="J67" s="1"/>
      <c r="K67" s="1"/>
      <c r="L67" s="1"/>
    </row>
    <row r="68" spans="2:12" ht="15">
      <c r="B68" s="1"/>
      <c r="C68" s="49" t="s">
        <v>58</v>
      </c>
      <c r="D68" s="49"/>
      <c r="E68" s="49"/>
      <c r="F68" s="49"/>
      <c r="G68" s="49" t="s">
        <v>59</v>
      </c>
      <c r="H68" s="49"/>
      <c r="I68" s="1"/>
      <c r="J68" s="1"/>
      <c r="K68" s="1"/>
      <c r="L68" s="1"/>
    </row>
    <row r="69" spans="2:12" ht="15">
      <c r="B69" s="1"/>
      <c r="C69" s="49"/>
      <c r="D69" s="49"/>
      <c r="E69" s="49"/>
      <c r="F69" s="49"/>
      <c r="G69" s="49"/>
      <c r="H69" s="49"/>
      <c r="I69" s="1"/>
      <c r="J69" s="1"/>
      <c r="K69" s="1"/>
      <c r="L69" s="1"/>
    </row>
    <row r="70" spans="2:12">
      <c r="B70" s="1"/>
      <c r="C70" s="47"/>
      <c r="D70" s="47"/>
      <c r="E70" s="47"/>
      <c r="F70" s="47"/>
      <c r="G70" s="47"/>
      <c r="H70" s="47"/>
      <c r="I70" s="1"/>
      <c r="J70" s="1"/>
      <c r="K70" s="1"/>
      <c r="L70" s="1"/>
    </row>
    <row r="71" spans="2:12">
      <c r="B71" s="1"/>
      <c r="C71" s="47"/>
      <c r="D71" s="47"/>
      <c r="E71" s="47"/>
      <c r="F71" s="47"/>
      <c r="G71" s="47"/>
      <c r="H71" s="47"/>
      <c r="I71" s="1"/>
      <c r="J71" s="1"/>
      <c r="K71" s="1"/>
      <c r="L71" s="1"/>
    </row>
    <row r="72" spans="2:12">
      <c r="B72" s="1"/>
      <c r="C72" s="47"/>
      <c r="D72" s="47"/>
      <c r="E72" s="47"/>
      <c r="F72" s="47"/>
      <c r="G72" s="47"/>
      <c r="H72" s="47"/>
      <c r="I72" s="1"/>
      <c r="J72" s="1"/>
      <c r="K72" s="1"/>
      <c r="L72" s="1"/>
    </row>
    <row r="73" spans="2:12">
      <c r="B73" s="1"/>
      <c r="C73" s="47"/>
      <c r="D73" s="47"/>
      <c r="E73" s="47"/>
      <c r="F73" s="47"/>
      <c r="G73" s="47"/>
      <c r="H73" s="47"/>
      <c r="I73" s="1"/>
      <c r="J73" s="1"/>
      <c r="K73" s="1"/>
      <c r="L73" s="1"/>
    </row>
    <row r="74" spans="2:12">
      <c r="B74" s="1"/>
      <c r="C74" s="47"/>
      <c r="D74" s="47"/>
      <c r="E74" s="47"/>
      <c r="F74" s="47"/>
      <c r="G74" s="47"/>
      <c r="H74" s="47"/>
      <c r="I74" s="1"/>
      <c r="J74" s="1"/>
      <c r="K74" s="1"/>
      <c r="L74" s="1"/>
    </row>
    <row r="75" spans="2:12">
      <c r="B75" s="1"/>
      <c r="C75" s="47"/>
      <c r="D75" s="47"/>
      <c r="E75" s="47"/>
      <c r="F75" s="47"/>
      <c r="G75" s="47"/>
      <c r="H75" s="47"/>
      <c r="I75" s="1"/>
      <c r="J75" s="1"/>
      <c r="K75" s="1"/>
      <c r="L75" s="1"/>
    </row>
    <row r="76" spans="2:12">
      <c r="B76" s="1"/>
      <c r="C76" s="47"/>
      <c r="D76" s="47"/>
      <c r="E76" s="47"/>
      <c r="F76" s="47"/>
      <c r="G76" s="47"/>
      <c r="H76" s="47"/>
      <c r="I76" s="1"/>
      <c r="J76" s="1"/>
      <c r="K76" s="1"/>
      <c r="L76" s="1"/>
    </row>
    <row r="77" spans="2:12">
      <c r="B77" s="1"/>
      <c r="C77" s="47"/>
      <c r="D77" s="47"/>
      <c r="E77" s="47"/>
      <c r="F77" s="47"/>
      <c r="G77" s="47"/>
      <c r="H77" s="47"/>
      <c r="I77" s="1"/>
      <c r="J77" s="1"/>
      <c r="K77" s="1"/>
      <c r="L77" s="1"/>
    </row>
    <row r="78" spans="2:12">
      <c r="B78" s="1"/>
      <c r="C78" s="47"/>
      <c r="D78" s="47"/>
      <c r="E78" s="47"/>
      <c r="F78" s="47"/>
      <c r="G78" s="47"/>
      <c r="H78" s="47"/>
      <c r="I78" s="1"/>
      <c r="J78" s="1"/>
      <c r="K78" s="1"/>
      <c r="L78" s="1"/>
    </row>
    <row r="79" spans="2:12">
      <c r="B79" s="1"/>
      <c r="C79" s="47"/>
      <c r="D79" s="47"/>
      <c r="E79" s="47"/>
      <c r="F79" s="47"/>
      <c r="G79" s="47"/>
      <c r="H79" s="47"/>
      <c r="I79" s="1"/>
      <c r="J79" s="1"/>
      <c r="K79" s="1"/>
      <c r="L79" s="1"/>
    </row>
    <row r="80" spans="2:12">
      <c r="C80" s="47"/>
      <c r="D80" s="47"/>
      <c r="E80" s="47"/>
      <c r="F80" s="47"/>
      <c r="G80" s="47"/>
      <c r="H80" s="47"/>
      <c r="I80" s="1"/>
      <c r="J80" s="1"/>
      <c r="K80" s="1"/>
      <c r="L80" s="1"/>
    </row>
    <row r="81" spans="3:12"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3:12"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3:12"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3:12"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3:12"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3:12"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3:12"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3:12"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3:12"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3:12"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3:12"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3:12"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3:12"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3:12"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3:12"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3:12"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3:12"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3:12"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3:12"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3:12"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3:12"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3:12"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3:12"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3:12"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3:12"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3:12"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3:12"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3:12"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3:12"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3:12"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3:12"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3:12"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3:12"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3:12"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3:12"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3:12"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3:12"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3:12"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3:12"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3:12"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3:12"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3:12"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3:12"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3:12"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3:12"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3:12"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3:12"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3:12"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3:12"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3:12"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3:12"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3:12"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3:12"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3:12"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3:12"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3:12"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3:12"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3:12"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3:12"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3:12"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3:12"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3:12"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3:12"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3:12"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3:12"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3:12"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3:12"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3:12"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3:12"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3:12"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3:12"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3:12"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3:12"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3:12"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3:12"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3:12"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3:12"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3:12"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3:12"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3:12"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3:12"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3:12"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3:12"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3:12"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3:12"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3:12"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3:12"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3:12"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3:12"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3:12"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3:12"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3:12"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3:12"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3:12"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3:12"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3:12"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3:12"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3:12"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3:12"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3:12"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3:12"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3:12"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3:12"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3:12">
      <c r="C184" s="1"/>
      <c r="D184" s="1"/>
      <c r="E184" s="1"/>
      <c r="F184" s="1"/>
      <c r="G184" s="1"/>
      <c r="H184" s="1"/>
      <c r="I184" s="1"/>
      <c r="J184" s="1"/>
      <c r="K184" s="1"/>
      <c r="L184" s="1"/>
    </row>
  </sheetData>
  <phoneticPr fontId="1" type="noConversion"/>
  <pageMargins left="0.51" right="0.27" top="0.5" bottom="0.31" header="0.5" footer="0.5"/>
  <pageSetup paperSize="9" scale="80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3:E39"/>
  <sheetViews>
    <sheetView workbookViewId="0">
      <pane ySplit="2490" topLeftCell="A25" activePane="bottomLeft"/>
      <selection activeCell="B3" sqref="B3"/>
      <selection pane="bottomLeft" activeCell="E46" sqref="E46"/>
    </sheetView>
  </sheetViews>
  <sheetFormatPr defaultRowHeight="12.75"/>
  <cols>
    <col min="1" max="1" width="7.85546875" customWidth="1"/>
    <col min="2" max="2" width="41.5703125" customWidth="1"/>
    <col min="3" max="3" width="12.42578125" customWidth="1"/>
    <col min="4" max="4" width="10.28515625" customWidth="1"/>
    <col min="5" max="5" width="13.5703125" customWidth="1"/>
  </cols>
  <sheetData>
    <row r="3" spans="1:5">
      <c r="B3" s="112" t="s">
        <v>72</v>
      </c>
    </row>
    <row r="4" spans="1:5">
      <c r="B4" s="112" t="s">
        <v>73</v>
      </c>
    </row>
    <row r="5" spans="1:5">
      <c r="B5" s="112" t="s">
        <v>77</v>
      </c>
    </row>
    <row r="6" spans="1:5">
      <c r="B6" s="112" t="s">
        <v>90</v>
      </c>
    </row>
    <row r="7" spans="1:5" ht="13.5" thickBot="1"/>
    <row r="8" spans="1:5" ht="21.75" customHeight="1" thickBot="1">
      <c r="A8" s="86" t="s">
        <v>74</v>
      </c>
      <c r="B8" s="90" t="s">
        <v>75</v>
      </c>
      <c r="C8" s="86" t="s">
        <v>76</v>
      </c>
      <c r="D8" s="90" t="s">
        <v>78</v>
      </c>
      <c r="E8" s="86" t="s">
        <v>79</v>
      </c>
    </row>
    <row r="9" spans="1:5">
      <c r="A9" s="87">
        <v>1</v>
      </c>
      <c r="B9" s="91" t="s">
        <v>80</v>
      </c>
      <c r="C9" s="87">
        <v>1</v>
      </c>
      <c r="D9" s="95">
        <v>25000</v>
      </c>
      <c r="E9" s="98">
        <f>C9*D9</f>
        <v>25000</v>
      </c>
    </row>
    <row r="10" spans="1:5">
      <c r="A10" s="88">
        <v>2</v>
      </c>
      <c r="B10" s="92" t="s">
        <v>81</v>
      </c>
      <c r="C10" s="88">
        <v>1</v>
      </c>
      <c r="D10" s="96">
        <v>14500</v>
      </c>
      <c r="E10" s="99">
        <f>C10*D10</f>
        <v>14500</v>
      </c>
    </row>
    <row r="11" spans="1:5">
      <c r="A11" s="88">
        <v>3</v>
      </c>
      <c r="B11" s="92" t="s">
        <v>82</v>
      </c>
      <c r="C11" s="88">
        <v>1</v>
      </c>
      <c r="D11" s="96">
        <v>13500</v>
      </c>
      <c r="E11" s="99">
        <f t="shared" ref="E11:E37" si="0">C11*D11</f>
        <v>13500</v>
      </c>
    </row>
    <row r="12" spans="1:5">
      <c r="A12" s="88">
        <v>4</v>
      </c>
      <c r="B12" s="92" t="s">
        <v>83</v>
      </c>
      <c r="C12" s="88">
        <v>1</v>
      </c>
      <c r="D12" s="96">
        <v>13000</v>
      </c>
      <c r="E12" s="99">
        <f t="shared" si="0"/>
        <v>13000</v>
      </c>
    </row>
    <row r="13" spans="1:5">
      <c r="A13" s="88">
        <v>5</v>
      </c>
      <c r="B13" s="92" t="s">
        <v>84</v>
      </c>
      <c r="C13" s="88">
        <v>1</v>
      </c>
      <c r="D13" s="96">
        <v>10000</v>
      </c>
      <c r="E13" s="99">
        <f t="shared" si="0"/>
        <v>10000</v>
      </c>
    </row>
    <row r="14" spans="1:5">
      <c r="A14" s="88">
        <v>6</v>
      </c>
      <c r="B14" s="92" t="s">
        <v>85</v>
      </c>
      <c r="C14" s="88">
        <v>1</v>
      </c>
      <c r="D14" s="96">
        <v>10000</v>
      </c>
      <c r="E14" s="99">
        <f t="shared" si="0"/>
        <v>10000</v>
      </c>
    </row>
    <row r="15" spans="1:5">
      <c r="A15" s="88">
        <v>7</v>
      </c>
      <c r="B15" s="92" t="s">
        <v>86</v>
      </c>
      <c r="C15" s="88">
        <v>12</v>
      </c>
      <c r="D15" s="96">
        <v>10500</v>
      </c>
      <c r="E15" s="99">
        <f t="shared" si="0"/>
        <v>126000</v>
      </c>
    </row>
    <row r="16" spans="1:5">
      <c r="A16" s="88">
        <v>8</v>
      </c>
      <c r="B16" s="92" t="s">
        <v>87</v>
      </c>
      <c r="C16" s="88">
        <v>8</v>
      </c>
      <c r="D16" s="96">
        <v>10500</v>
      </c>
      <c r="E16" s="99">
        <f t="shared" si="0"/>
        <v>84000</v>
      </c>
    </row>
    <row r="17" spans="1:5">
      <c r="A17" s="88">
        <v>9</v>
      </c>
      <c r="B17" s="92" t="s">
        <v>88</v>
      </c>
      <c r="C17" s="88">
        <v>1</v>
      </c>
      <c r="D17" s="96">
        <v>10500</v>
      </c>
      <c r="E17" s="99">
        <f t="shared" si="0"/>
        <v>10500</v>
      </c>
    </row>
    <row r="18" spans="1:5">
      <c r="A18" s="88">
        <v>10</v>
      </c>
      <c r="B18" s="92" t="s">
        <v>89</v>
      </c>
      <c r="C18" s="88">
        <v>2</v>
      </c>
      <c r="D18" s="96">
        <v>10500</v>
      </c>
      <c r="E18" s="99">
        <f t="shared" si="0"/>
        <v>21000</v>
      </c>
    </row>
    <row r="19" spans="1:5">
      <c r="A19" s="88">
        <v>11</v>
      </c>
      <c r="B19" s="92" t="s">
        <v>91</v>
      </c>
      <c r="C19" s="88">
        <v>1</v>
      </c>
      <c r="D19" s="96">
        <v>9000</v>
      </c>
      <c r="E19" s="99">
        <f t="shared" si="0"/>
        <v>9000</v>
      </c>
    </row>
    <row r="20" spans="1:5">
      <c r="A20" s="88">
        <v>12</v>
      </c>
      <c r="B20" s="92" t="s">
        <v>92</v>
      </c>
      <c r="C20" s="88">
        <v>1</v>
      </c>
      <c r="D20" s="96">
        <v>9000</v>
      </c>
      <c r="E20" s="99">
        <f t="shared" si="0"/>
        <v>9000</v>
      </c>
    </row>
    <row r="21" spans="1:5">
      <c r="A21" s="88">
        <v>13</v>
      </c>
      <c r="B21" s="92" t="s">
        <v>93</v>
      </c>
      <c r="C21" s="88">
        <v>1</v>
      </c>
      <c r="D21" s="96">
        <v>9000</v>
      </c>
      <c r="E21" s="99">
        <f t="shared" si="0"/>
        <v>9000</v>
      </c>
    </row>
    <row r="22" spans="1:5">
      <c r="A22" s="88">
        <v>14</v>
      </c>
      <c r="B22" s="92" t="s">
        <v>94</v>
      </c>
      <c r="C22" s="88">
        <v>1</v>
      </c>
      <c r="D22" s="96">
        <v>15000</v>
      </c>
      <c r="E22" s="99">
        <f t="shared" si="0"/>
        <v>15000</v>
      </c>
    </row>
    <row r="23" spans="1:5">
      <c r="A23" s="88">
        <v>15</v>
      </c>
      <c r="B23" s="92" t="s">
        <v>95</v>
      </c>
      <c r="C23" s="88">
        <v>1</v>
      </c>
      <c r="D23" s="96">
        <v>10500</v>
      </c>
      <c r="E23" s="99">
        <f t="shared" si="0"/>
        <v>10500</v>
      </c>
    </row>
    <row r="24" spans="1:5">
      <c r="A24" s="88">
        <v>16</v>
      </c>
      <c r="B24" s="92" t="s">
        <v>96</v>
      </c>
      <c r="C24" s="88">
        <v>1</v>
      </c>
      <c r="D24" s="96">
        <v>10500</v>
      </c>
      <c r="E24" s="99">
        <f t="shared" si="0"/>
        <v>10500</v>
      </c>
    </row>
    <row r="25" spans="1:5">
      <c r="A25" s="88">
        <v>17</v>
      </c>
      <c r="B25" s="92" t="s">
        <v>97</v>
      </c>
      <c r="C25" s="88">
        <v>1</v>
      </c>
      <c r="D25" s="96">
        <v>10000</v>
      </c>
      <c r="E25" s="99">
        <f t="shared" si="0"/>
        <v>10000</v>
      </c>
    </row>
    <row r="26" spans="1:5">
      <c r="A26" s="88">
        <v>18</v>
      </c>
      <c r="B26" s="92" t="s">
        <v>98</v>
      </c>
      <c r="C26" s="88">
        <v>1</v>
      </c>
      <c r="D26" s="96">
        <v>10000</v>
      </c>
      <c r="E26" s="99">
        <f t="shared" si="0"/>
        <v>10000</v>
      </c>
    </row>
    <row r="27" spans="1:5">
      <c r="A27" s="88">
        <v>19</v>
      </c>
      <c r="B27" s="92" t="s">
        <v>99</v>
      </c>
      <c r="C27" s="88">
        <v>1</v>
      </c>
      <c r="D27" s="96">
        <v>10000</v>
      </c>
      <c r="E27" s="99">
        <f t="shared" si="0"/>
        <v>10000</v>
      </c>
    </row>
    <row r="28" spans="1:5">
      <c r="A28" s="88">
        <v>20</v>
      </c>
      <c r="B28" s="92" t="s">
        <v>100</v>
      </c>
      <c r="C28" s="88">
        <v>1</v>
      </c>
      <c r="D28" s="96">
        <v>10000</v>
      </c>
      <c r="E28" s="99">
        <f t="shared" si="0"/>
        <v>10000</v>
      </c>
    </row>
    <row r="29" spans="1:5">
      <c r="A29" s="88">
        <v>21</v>
      </c>
      <c r="B29" s="92" t="s">
        <v>101</v>
      </c>
      <c r="C29" s="88">
        <v>1</v>
      </c>
      <c r="D29" s="96">
        <v>9000</v>
      </c>
      <c r="E29" s="99">
        <f t="shared" si="0"/>
        <v>9000</v>
      </c>
    </row>
    <row r="30" spans="1:5">
      <c r="A30" s="88">
        <v>22</v>
      </c>
      <c r="B30" s="92" t="s">
        <v>102</v>
      </c>
      <c r="C30" s="88">
        <v>6</v>
      </c>
      <c r="D30" s="96">
        <v>9000</v>
      </c>
      <c r="E30" s="99">
        <f t="shared" si="0"/>
        <v>54000</v>
      </c>
    </row>
    <row r="31" spans="1:5">
      <c r="A31" s="88">
        <v>23</v>
      </c>
      <c r="B31" s="92" t="s">
        <v>103</v>
      </c>
      <c r="C31" s="88">
        <v>1</v>
      </c>
      <c r="D31" s="96">
        <v>9000</v>
      </c>
      <c r="E31" s="99">
        <f t="shared" si="0"/>
        <v>9000</v>
      </c>
    </row>
    <row r="32" spans="1:5">
      <c r="A32" s="88">
        <v>24</v>
      </c>
      <c r="B32" s="92" t="s">
        <v>104</v>
      </c>
      <c r="C32" s="88">
        <v>4</v>
      </c>
      <c r="D32" s="96">
        <v>9000</v>
      </c>
      <c r="E32" s="99">
        <f t="shared" si="0"/>
        <v>36000</v>
      </c>
    </row>
    <row r="33" spans="1:5">
      <c r="A33" s="88">
        <v>25</v>
      </c>
      <c r="B33" s="92" t="s">
        <v>105</v>
      </c>
      <c r="C33" s="88">
        <v>2</v>
      </c>
      <c r="D33" s="96">
        <v>9000</v>
      </c>
      <c r="E33" s="99">
        <f t="shared" si="0"/>
        <v>18000</v>
      </c>
    </row>
    <row r="34" spans="1:5">
      <c r="A34" s="88">
        <v>26</v>
      </c>
      <c r="B34" s="92" t="s">
        <v>106</v>
      </c>
      <c r="C34" s="88">
        <v>1</v>
      </c>
      <c r="D34" s="96">
        <v>9000</v>
      </c>
      <c r="E34" s="99">
        <f t="shared" si="0"/>
        <v>9000</v>
      </c>
    </row>
    <row r="35" spans="1:5">
      <c r="A35" s="88">
        <v>27</v>
      </c>
      <c r="B35" s="92" t="s">
        <v>107</v>
      </c>
      <c r="C35" s="88">
        <v>1</v>
      </c>
      <c r="D35" s="96">
        <v>9000</v>
      </c>
      <c r="E35" s="99">
        <f t="shared" si="0"/>
        <v>9000</v>
      </c>
    </row>
    <row r="36" spans="1:5">
      <c r="A36" s="88">
        <v>28</v>
      </c>
      <c r="B36" s="92" t="s">
        <v>108</v>
      </c>
      <c r="C36" s="88">
        <v>2</v>
      </c>
      <c r="D36" s="96">
        <v>9000</v>
      </c>
      <c r="E36" s="99">
        <f t="shared" si="0"/>
        <v>18000</v>
      </c>
    </row>
    <row r="37" spans="1:5">
      <c r="A37" s="88">
        <v>29</v>
      </c>
      <c r="B37" s="92" t="s">
        <v>110</v>
      </c>
      <c r="C37" s="88">
        <v>1</v>
      </c>
      <c r="D37" s="96">
        <v>10500</v>
      </c>
      <c r="E37" s="99">
        <f t="shared" si="0"/>
        <v>10500</v>
      </c>
    </row>
    <row r="38" spans="1:5" ht="13.5" thickBot="1">
      <c r="A38" s="88">
        <v>30</v>
      </c>
      <c r="B38" s="92" t="s">
        <v>111</v>
      </c>
      <c r="C38" s="88">
        <v>4</v>
      </c>
      <c r="D38" s="96"/>
      <c r="E38" s="99">
        <v>150000</v>
      </c>
    </row>
    <row r="39" spans="1:5" ht="13.5" thickBot="1">
      <c r="A39" s="89"/>
      <c r="B39" s="93" t="s">
        <v>109</v>
      </c>
      <c r="C39" s="94">
        <f>SUM(C9:C38)</f>
        <v>62</v>
      </c>
      <c r="D39" s="97">
        <f>SUM(D9:D38)</f>
        <v>313500</v>
      </c>
      <c r="E39" s="100">
        <f>SUM(E9:E38)</f>
        <v>753000</v>
      </c>
    </row>
  </sheetData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2:C51"/>
  <sheetViews>
    <sheetView topLeftCell="A13" workbookViewId="0">
      <selection sqref="A1:IV65536"/>
    </sheetView>
  </sheetViews>
  <sheetFormatPr defaultRowHeight="12.75"/>
  <cols>
    <col min="1" max="1" width="8.140625" customWidth="1"/>
    <col min="2" max="2" width="42.28515625" customWidth="1"/>
    <col min="3" max="3" width="10.7109375" bestFit="1" customWidth="1"/>
  </cols>
  <sheetData>
    <row r="2" spans="1:3">
      <c r="B2" s="112" t="s">
        <v>112</v>
      </c>
    </row>
    <row r="3" spans="1:3">
      <c r="B3" s="112" t="s">
        <v>73</v>
      </c>
    </row>
    <row r="4" spans="1:3">
      <c r="B4" s="112" t="s">
        <v>77</v>
      </c>
      <c r="C4" s="85"/>
    </row>
    <row r="5" spans="1:3">
      <c r="B5" s="112" t="s">
        <v>139</v>
      </c>
    </row>
    <row r="6" spans="1:3" ht="13.5" thickBot="1"/>
    <row r="7" spans="1:3" ht="20.25" customHeight="1" thickBot="1">
      <c r="A7" s="101" t="s">
        <v>114</v>
      </c>
      <c r="B7" s="86" t="s">
        <v>115</v>
      </c>
      <c r="C7" s="104" t="s">
        <v>113</v>
      </c>
    </row>
    <row r="8" spans="1:3">
      <c r="A8" s="102">
        <v>1</v>
      </c>
      <c r="B8" s="105" t="s">
        <v>116</v>
      </c>
      <c r="C8" s="65">
        <v>10000</v>
      </c>
    </row>
    <row r="9" spans="1:3">
      <c r="A9" s="103">
        <v>2</v>
      </c>
      <c r="B9" s="106" t="s">
        <v>117</v>
      </c>
      <c r="C9" s="59">
        <v>13000</v>
      </c>
    </row>
    <row r="10" spans="1:3">
      <c r="A10" s="103">
        <v>3</v>
      </c>
      <c r="B10" s="106" t="s">
        <v>118</v>
      </c>
      <c r="C10" s="59">
        <v>13000</v>
      </c>
    </row>
    <row r="11" spans="1:3">
      <c r="A11" s="103">
        <v>4</v>
      </c>
      <c r="B11" s="106" t="s">
        <v>119</v>
      </c>
      <c r="C11" s="59">
        <v>15000</v>
      </c>
    </row>
    <row r="12" spans="1:3">
      <c r="A12" s="103">
        <v>5</v>
      </c>
      <c r="B12" s="106" t="s">
        <v>120</v>
      </c>
      <c r="C12" s="59">
        <v>10000</v>
      </c>
    </row>
    <row r="13" spans="1:3">
      <c r="A13" s="103">
        <v>6</v>
      </c>
      <c r="B13" s="106" t="s">
        <v>121</v>
      </c>
      <c r="C13" s="59">
        <v>5000</v>
      </c>
    </row>
    <row r="14" spans="1:3">
      <c r="A14" s="103">
        <v>7</v>
      </c>
      <c r="B14" s="106" t="s">
        <v>122</v>
      </c>
      <c r="C14" s="59">
        <v>3000</v>
      </c>
    </row>
    <row r="15" spans="1:3">
      <c r="A15" s="103">
        <v>8</v>
      </c>
      <c r="B15" s="106" t="s">
        <v>123</v>
      </c>
      <c r="C15" s="59">
        <v>15000</v>
      </c>
    </row>
    <row r="16" spans="1:3">
      <c r="A16" s="103">
        <v>9</v>
      </c>
      <c r="B16" s="106" t="s">
        <v>124</v>
      </c>
      <c r="C16" s="59">
        <v>5000</v>
      </c>
    </row>
    <row r="17" spans="1:3">
      <c r="A17" s="103">
        <v>10</v>
      </c>
      <c r="B17" s="106" t="s">
        <v>125</v>
      </c>
      <c r="C17" s="59">
        <v>5000</v>
      </c>
    </row>
    <row r="18" spans="1:3">
      <c r="A18" s="103">
        <v>11</v>
      </c>
      <c r="B18" s="106" t="s">
        <v>126</v>
      </c>
      <c r="C18" s="59">
        <v>10000</v>
      </c>
    </row>
    <row r="19" spans="1:3">
      <c r="A19" s="103">
        <v>12</v>
      </c>
      <c r="B19" s="106" t="s">
        <v>127</v>
      </c>
      <c r="C19" s="59">
        <v>3000</v>
      </c>
    </row>
    <row r="20" spans="1:3">
      <c r="A20" s="103">
        <v>13</v>
      </c>
      <c r="B20" s="106" t="s">
        <v>128</v>
      </c>
      <c r="C20" s="59">
        <v>3000</v>
      </c>
    </row>
    <row r="21" spans="1:3">
      <c r="A21" s="103">
        <v>14</v>
      </c>
      <c r="B21" s="106" t="s">
        <v>129</v>
      </c>
      <c r="C21" s="59">
        <v>3000</v>
      </c>
    </row>
    <row r="22" spans="1:3">
      <c r="A22" s="103">
        <v>15</v>
      </c>
      <c r="B22" s="106" t="s">
        <v>130</v>
      </c>
      <c r="C22" s="59">
        <v>3000</v>
      </c>
    </row>
    <row r="23" spans="1:3">
      <c r="A23" s="103">
        <v>16</v>
      </c>
      <c r="B23" s="106" t="s">
        <v>131</v>
      </c>
      <c r="C23" s="59">
        <v>3000</v>
      </c>
    </row>
    <row r="24" spans="1:3">
      <c r="A24" s="103">
        <v>17</v>
      </c>
      <c r="B24" s="106" t="s">
        <v>132</v>
      </c>
      <c r="C24" s="59">
        <v>3000</v>
      </c>
    </row>
    <row r="25" spans="1:3">
      <c r="A25" s="103">
        <v>18</v>
      </c>
      <c r="B25" s="106" t="s">
        <v>133</v>
      </c>
      <c r="C25" s="59">
        <v>3000</v>
      </c>
    </row>
    <row r="26" spans="1:3">
      <c r="A26" s="103">
        <v>19</v>
      </c>
      <c r="B26" s="106" t="s">
        <v>134</v>
      </c>
      <c r="C26" s="59">
        <v>3000</v>
      </c>
    </row>
    <row r="27" spans="1:3">
      <c r="A27" s="103">
        <v>20</v>
      </c>
      <c r="B27" s="106" t="s">
        <v>135</v>
      </c>
      <c r="C27" s="59">
        <v>10000</v>
      </c>
    </row>
    <row r="28" spans="1:3">
      <c r="A28" s="103">
        <v>21</v>
      </c>
      <c r="B28" s="106" t="s">
        <v>136</v>
      </c>
      <c r="C28" s="59">
        <v>15000</v>
      </c>
    </row>
    <row r="29" spans="1:3">
      <c r="A29" s="103">
        <v>22</v>
      </c>
      <c r="B29" s="106" t="s">
        <v>137</v>
      </c>
      <c r="C29" s="59">
        <v>5000</v>
      </c>
    </row>
    <row r="30" spans="1:3">
      <c r="A30" s="103">
        <v>23</v>
      </c>
      <c r="B30" s="106" t="s">
        <v>138</v>
      </c>
      <c r="C30" s="59">
        <v>7000</v>
      </c>
    </row>
    <row r="31" spans="1:3" ht="12" customHeight="1">
      <c r="A31" s="103">
        <v>24</v>
      </c>
      <c r="B31" s="106" t="s">
        <v>140</v>
      </c>
      <c r="C31" s="59">
        <v>10000</v>
      </c>
    </row>
    <row r="32" spans="1:3" ht="13.5" thickBot="1">
      <c r="A32" s="107">
        <v>25</v>
      </c>
      <c r="B32" s="108" t="s">
        <v>141</v>
      </c>
      <c r="C32" s="71">
        <v>5000</v>
      </c>
    </row>
    <row r="33" spans="1:3" ht="13.5" thickBot="1">
      <c r="A33" s="109"/>
      <c r="B33" s="110" t="s">
        <v>109</v>
      </c>
      <c r="C33" s="111">
        <f>SUM(C8:C32)</f>
        <v>180000</v>
      </c>
    </row>
    <row r="34" spans="1:3">
      <c r="A34" s="85"/>
      <c r="C34" s="1"/>
    </row>
    <row r="35" spans="1:3">
      <c r="A35" s="85"/>
      <c r="C35" s="1"/>
    </row>
    <row r="36" spans="1:3">
      <c r="A36" s="85"/>
      <c r="C36" s="1"/>
    </row>
    <row r="37" spans="1:3">
      <c r="A37" s="85"/>
      <c r="C37" s="1"/>
    </row>
    <row r="38" spans="1:3">
      <c r="A38" s="85"/>
      <c r="C38" s="1"/>
    </row>
    <row r="39" spans="1:3">
      <c r="A39" s="85"/>
      <c r="C39" s="1"/>
    </row>
    <row r="40" spans="1:3">
      <c r="A40" s="85"/>
      <c r="C40" s="1"/>
    </row>
    <row r="41" spans="1:3">
      <c r="A41" s="85"/>
      <c r="C41" s="1"/>
    </row>
    <row r="42" spans="1:3">
      <c r="A42" s="85"/>
      <c r="C42" s="1"/>
    </row>
    <row r="43" spans="1:3">
      <c r="A43" s="85"/>
      <c r="C43" s="1"/>
    </row>
    <row r="44" spans="1:3">
      <c r="A44" s="85"/>
      <c r="C44" s="1"/>
    </row>
    <row r="45" spans="1:3">
      <c r="C45" s="1"/>
    </row>
    <row r="46" spans="1:3">
      <c r="C46" s="1"/>
    </row>
    <row r="47" spans="1:3">
      <c r="C47" s="1"/>
    </row>
    <row r="48" spans="1:3">
      <c r="C48" s="1"/>
    </row>
    <row r="49" spans="3:3">
      <c r="C49" s="1"/>
    </row>
    <row r="50" spans="3:3">
      <c r="C50" s="1"/>
    </row>
    <row r="51" spans="3:3">
      <c r="C51" s="1"/>
    </row>
  </sheetData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CD43"/>
  <sheetViews>
    <sheetView topLeftCell="A16" workbookViewId="0">
      <selection activeCell="D38" sqref="D38"/>
    </sheetView>
  </sheetViews>
  <sheetFormatPr defaultRowHeight="14.25"/>
  <cols>
    <col min="1" max="1" width="5.140625" style="52" customWidth="1"/>
    <col min="2" max="2" width="46" style="52" customWidth="1"/>
    <col min="3" max="3" width="13.140625" style="52" bestFit="1" customWidth="1"/>
    <col min="4" max="4" width="13.7109375" style="117" customWidth="1"/>
    <col min="5" max="5" width="12.28515625" style="117" customWidth="1"/>
    <col min="6" max="6" width="11.7109375" style="117" customWidth="1"/>
    <col min="7" max="7" width="11" style="117" customWidth="1"/>
    <col min="8" max="8" width="11.7109375" style="117" customWidth="1"/>
    <col min="9" max="9" width="11.28515625" style="117" customWidth="1"/>
    <col min="10" max="10" width="12.140625" style="117" customWidth="1"/>
    <col min="11" max="11" width="12" style="117" customWidth="1"/>
    <col min="12" max="12" width="11.5703125" style="117" customWidth="1"/>
    <col min="13" max="14" width="12.140625" style="117" customWidth="1"/>
    <col min="15" max="15" width="11.5703125" style="117" customWidth="1"/>
    <col min="16" max="16" width="10.7109375" style="117" customWidth="1"/>
    <col min="17" max="17" width="10.85546875" style="117" customWidth="1"/>
    <col min="18" max="20" width="10" style="117" customWidth="1"/>
    <col min="21" max="21" width="11.42578125" style="117" customWidth="1"/>
    <col min="22" max="22" width="10.42578125" style="117" customWidth="1"/>
    <col min="23" max="24" width="11" style="117" customWidth="1"/>
    <col min="25" max="25" width="12" style="117" customWidth="1"/>
    <col min="26" max="26" width="10.85546875" style="117" customWidth="1"/>
    <col min="27" max="27" width="10.28515625" style="117" customWidth="1"/>
    <col min="28" max="28" width="10.7109375" style="117" customWidth="1"/>
    <col min="29" max="29" width="11.85546875" style="117" customWidth="1"/>
    <col min="30" max="30" width="10.140625" style="117" customWidth="1"/>
    <col min="31" max="31" width="11" style="117" customWidth="1"/>
    <col min="32" max="32" width="10.140625" style="117" customWidth="1"/>
    <col min="33" max="33" width="10.85546875" style="117" customWidth="1"/>
    <col min="34" max="34" width="10.42578125" style="117" customWidth="1"/>
    <col min="35" max="35" width="11.42578125" style="117" customWidth="1"/>
    <col min="36" max="37" width="10.7109375" style="117" customWidth="1"/>
    <col min="38" max="38" width="11.42578125" style="117" customWidth="1"/>
    <col min="39" max="39" width="11.28515625" style="117" customWidth="1"/>
    <col min="40" max="41" width="10.7109375" style="117" customWidth="1"/>
    <col min="42" max="42" width="10.28515625" style="117" customWidth="1"/>
    <col min="43" max="43" width="10.7109375" style="117" customWidth="1"/>
    <col min="44" max="44" width="10.28515625" style="117" customWidth="1"/>
    <col min="45" max="45" width="10.7109375" style="117" customWidth="1"/>
    <col min="46" max="46" width="11.42578125" style="117" customWidth="1"/>
    <col min="47" max="47" width="10.7109375" style="117" customWidth="1"/>
    <col min="48" max="48" width="10.85546875" style="117" customWidth="1"/>
    <col min="49" max="49" width="10.140625" style="117" customWidth="1"/>
    <col min="50" max="50" width="11" style="117" customWidth="1"/>
    <col min="51" max="51" width="11.42578125" style="117" customWidth="1"/>
    <col min="52" max="52" width="11" style="117" customWidth="1"/>
    <col min="53" max="53" width="11.5703125" style="117" customWidth="1"/>
    <col min="54" max="55" width="11.28515625" style="117" customWidth="1"/>
    <col min="56" max="56" width="12.5703125" style="117" customWidth="1"/>
    <col min="57" max="57" width="11.5703125" style="117" customWidth="1"/>
    <col min="58" max="58" width="11.28515625" style="117" customWidth="1"/>
    <col min="59" max="59" width="10.85546875" style="117" customWidth="1"/>
    <col min="60" max="60" width="12.42578125" style="117" customWidth="1"/>
    <col min="61" max="61" width="11" style="117" customWidth="1"/>
    <col min="62" max="62" width="11.42578125" style="117" customWidth="1"/>
    <col min="63" max="63" width="10.42578125" style="117" customWidth="1"/>
    <col min="64" max="64" width="10.85546875" style="117" customWidth="1"/>
    <col min="65" max="65" width="10.28515625" style="117" customWidth="1"/>
    <col min="66" max="67" width="11" style="117" customWidth="1"/>
    <col min="68" max="68" width="10.42578125" style="117" customWidth="1"/>
    <col min="69" max="69" width="10.28515625" style="117" customWidth="1"/>
    <col min="70" max="70" width="11.85546875" style="117" customWidth="1"/>
    <col min="71" max="71" width="11.5703125" style="117" customWidth="1"/>
    <col min="72" max="72" width="12.42578125" style="117" customWidth="1"/>
    <col min="73" max="73" width="12" style="117" customWidth="1"/>
    <col min="74" max="74" width="13.28515625" style="117" customWidth="1"/>
    <col min="75" max="75" width="10.7109375" style="117" customWidth="1"/>
    <col min="76" max="82" width="9.140625" style="117"/>
    <col min="83" max="16384" width="9.140625" style="52"/>
  </cols>
  <sheetData>
    <row r="1" spans="1:82" ht="15">
      <c r="A1" s="52" t="s">
        <v>142</v>
      </c>
      <c r="B1" s="52" t="s">
        <v>175</v>
      </c>
      <c r="I1" s="118"/>
    </row>
    <row r="2" spans="1:82" ht="15">
      <c r="B2" s="113" t="s">
        <v>176</v>
      </c>
      <c r="I2" s="118"/>
    </row>
    <row r="3" spans="1:82" ht="15">
      <c r="B3" s="136" t="s">
        <v>182</v>
      </c>
      <c r="I3" s="118"/>
    </row>
    <row r="4" spans="1:82" ht="15" thickBot="1"/>
    <row r="5" spans="1:82">
      <c r="A5" s="351"/>
      <c r="B5" s="353" t="s">
        <v>143</v>
      </c>
      <c r="C5" s="355" t="s">
        <v>144</v>
      </c>
      <c r="D5" s="357" t="s">
        <v>177</v>
      </c>
      <c r="E5" s="359"/>
      <c r="F5" s="359"/>
      <c r="G5" s="359"/>
      <c r="H5" s="359"/>
      <c r="I5" s="359"/>
      <c r="J5" s="359"/>
      <c r="K5" s="35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119"/>
      <c r="BL5" s="119"/>
      <c r="BM5" s="119"/>
      <c r="BN5" s="120"/>
      <c r="BO5" s="120"/>
      <c r="BP5" s="120"/>
      <c r="BQ5" s="120"/>
      <c r="BR5" s="120"/>
      <c r="BS5" s="121"/>
      <c r="BT5" s="121"/>
      <c r="BU5" s="121"/>
      <c r="BV5" s="121"/>
      <c r="BW5" s="121"/>
      <c r="BX5" s="120"/>
      <c r="BY5" s="121"/>
      <c r="BZ5" s="121"/>
      <c r="CA5" s="121"/>
      <c r="CB5" s="121"/>
      <c r="CC5" s="121"/>
      <c r="CD5" s="121"/>
    </row>
    <row r="6" spans="1:82" ht="15.75" customHeight="1">
      <c r="A6" s="352"/>
      <c r="B6" s="354"/>
      <c r="C6" s="356"/>
      <c r="D6" s="358"/>
      <c r="E6" s="360"/>
      <c r="F6" s="360"/>
      <c r="G6" s="360"/>
      <c r="H6" s="360"/>
      <c r="I6" s="360"/>
      <c r="J6" s="360"/>
      <c r="K6" s="360"/>
      <c r="L6" s="360"/>
      <c r="M6" s="360"/>
      <c r="N6" s="360"/>
      <c r="O6" s="360"/>
      <c r="P6" s="360"/>
      <c r="Q6" s="360"/>
      <c r="R6" s="360"/>
      <c r="S6" s="360"/>
      <c r="T6" s="360"/>
      <c r="U6" s="360"/>
      <c r="V6" s="360"/>
      <c r="W6" s="360"/>
      <c r="X6" s="360"/>
      <c r="Y6" s="360"/>
      <c r="Z6" s="360"/>
      <c r="AA6" s="360"/>
      <c r="AB6" s="360"/>
      <c r="AC6" s="360"/>
      <c r="AD6" s="360"/>
      <c r="AE6" s="360"/>
      <c r="AF6" s="360"/>
      <c r="AG6" s="360"/>
      <c r="AH6" s="360"/>
      <c r="AI6" s="360"/>
      <c r="AJ6" s="360"/>
      <c r="AK6" s="360"/>
      <c r="AL6" s="360"/>
      <c r="AM6" s="360"/>
      <c r="AN6" s="360"/>
      <c r="AO6" s="360"/>
      <c r="AP6" s="360"/>
      <c r="AQ6" s="360"/>
      <c r="AR6" s="360"/>
      <c r="AS6" s="360"/>
      <c r="AT6" s="360"/>
      <c r="AU6" s="360"/>
      <c r="AV6" s="360"/>
      <c r="AW6" s="360"/>
      <c r="AX6" s="360"/>
      <c r="AY6" s="360"/>
      <c r="AZ6" s="360"/>
      <c r="BA6" s="360"/>
      <c r="BB6" s="360"/>
      <c r="BC6" s="360"/>
      <c r="BD6" s="360"/>
      <c r="BE6" s="360"/>
      <c r="BF6" s="360"/>
      <c r="BG6" s="360"/>
      <c r="BH6" s="360"/>
      <c r="BI6" s="360"/>
      <c r="BJ6" s="360"/>
      <c r="BK6" s="360"/>
      <c r="BL6" s="360"/>
      <c r="BM6" s="360"/>
      <c r="BN6" s="360"/>
      <c r="BO6" s="360"/>
      <c r="BP6" s="360"/>
      <c r="BQ6" s="360"/>
      <c r="BR6" s="363"/>
      <c r="BS6" s="360"/>
      <c r="BT6" s="360"/>
      <c r="BU6" s="360"/>
      <c r="BV6" s="360"/>
      <c r="BW6" s="360"/>
      <c r="BX6" s="360"/>
      <c r="BY6" s="360"/>
      <c r="BZ6" s="360"/>
      <c r="CA6" s="360"/>
      <c r="CB6" s="360"/>
      <c r="CC6" s="360"/>
      <c r="CD6" s="360"/>
    </row>
    <row r="7" spans="1:82" ht="15.75" customHeight="1">
      <c r="A7" s="352"/>
      <c r="B7" s="354"/>
      <c r="C7" s="356"/>
      <c r="D7" s="358"/>
      <c r="E7" s="360"/>
      <c r="F7" s="360"/>
      <c r="G7" s="360"/>
      <c r="H7" s="360"/>
      <c r="I7" s="360"/>
      <c r="J7" s="360"/>
      <c r="K7" s="360"/>
      <c r="L7" s="360"/>
      <c r="M7" s="360"/>
      <c r="N7" s="360"/>
      <c r="O7" s="360"/>
      <c r="P7" s="360"/>
      <c r="Q7" s="360"/>
      <c r="R7" s="360"/>
      <c r="S7" s="360"/>
      <c r="T7" s="360"/>
      <c r="U7" s="360"/>
      <c r="V7" s="360"/>
      <c r="W7" s="360"/>
      <c r="X7" s="360"/>
      <c r="Y7" s="360"/>
      <c r="Z7" s="360"/>
      <c r="AA7" s="360"/>
      <c r="AB7" s="360"/>
      <c r="AC7" s="360"/>
      <c r="AD7" s="360"/>
      <c r="AE7" s="360"/>
      <c r="AF7" s="360"/>
      <c r="AG7" s="360"/>
      <c r="AH7" s="360"/>
      <c r="AI7" s="360"/>
      <c r="AJ7" s="360"/>
      <c r="AK7" s="360"/>
      <c r="AL7" s="360"/>
      <c r="AM7" s="360"/>
      <c r="AN7" s="360"/>
      <c r="AO7" s="360"/>
      <c r="AP7" s="360"/>
      <c r="AQ7" s="360"/>
      <c r="AR7" s="360"/>
      <c r="AS7" s="360"/>
      <c r="AT7" s="360"/>
      <c r="AU7" s="360"/>
      <c r="AV7" s="360"/>
      <c r="AW7" s="360"/>
      <c r="AX7" s="360"/>
      <c r="AY7" s="360"/>
      <c r="AZ7" s="360"/>
      <c r="BA7" s="360"/>
      <c r="BB7" s="360"/>
      <c r="BC7" s="360"/>
      <c r="BD7" s="360"/>
      <c r="BE7" s="360"/>
      <c r="BF7" s="360"/>
      <c r="BG7" s="360"/>
      <c r="BH7" s="360"/>
      <c r="BI7" s="360"/>
      <c r="BJ7" s="360"/>
      <c r="BK7" s="360"/>
      <c r="BL7" s="360"/>
      <c r="BM7" s="360"/>
      <c r="BN7" s="360"/>
      <c r="BO7" s="360"/>
      <c r="BP7" s="360"/>
      <c r="BQ7" s="360"/>
      <c r="BR7" s="363"/>
      <c r="BS7" s="360"/>
      <c r="BT7" s="360"/>
      <c r="BU7" s="360"/>
      <c r="BV7" s="360"/>
      <c r="BW7" s="360"/>
      <c r="BX7" s="360"/>
      <c r="BY7" s="360"/>
      <c r="BZ7" s="360"/>
      <c r="CA7" s="360"/>
      <c r="CB7" s="360"/>
      <c r="CC7" s="361"/>
      <c r="CD7" s="360"/>
    </row>
    <row r="8" spans="1:82" ht="15.75" customHeight="1">
      <c r="A8" s="352"/>
      <c r="B8" s="354"/>
      <c r="C8" s="356"/>
      <c r="D8" s="358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 s="360"/>
      <c r="Q8" s="360"/>
      <c r="R8" s="360"/>
      <c r="S8" s="360"/>
      <c r="T8" s="360"/>
      <c r="U8" s="360"/>
      <c r="V8" s="360"/>
      <c r="W8" s="360"/>
      <c r="X8" s="360"/>
      <c r="Y8" s="360"/>
      <c r="Z8" s="360"/>
      <c r="AA8" s="360"/>
      <c r="AB8" s="360"/>
      <c r="AC8" s="360"/>
      <c r="AD8" s="360"/>
      <c r="AE8" s="360"/>
      <c r="AF8" s="360"/>
      <c r="AG8" s="360"/>
      <c r="AH8" s="360"/>
      <c r="AI8" s="360"/>
      <c r="AJ8" s="360"/>
      <c r="AK8" s="360"/>
      <c r="AL8" s="360"/>
      <c r="AM8" s="360"/>
      <c r="AN8" s="360"/>
      <c r="AO8" s="360"/>
      <c r="AP8" s="360"/>
      <c r="AQ8" s="360"/>
      <c r="AR8" s="360"/>
      <c r="AS8" s="360"/>
      <c r="AT8" s="360"/>
      <c r="AU8" s="360"/>
      <c r="AV8" s="360"/>
      <c r="AW8" s="360"/>
      <c r="AX8" s="360"/>
      <c r="AY8" s="360"/>
      <c r="AZ8" s="360"/>
      <c r="BA8" s="360"/>
      <c r="BB8" s="360"/>
      <c r="BC8" s="360"/>
      <c r="BD8" s="360"/>
      <c r="BE8" s="360"/>
      <c r="BF8" s="360"/>
      <c r="BG8" s="360"/>
      <c r="BH8" s="360"/>
      <c r="BI8" s="360"/>
      <c r="BJ8" s="360"/>
      <c r="BK8" s="360"/>
      <c r="BL8" s="360"/>
      <c r="BM8" s="360"/>
      <c r="BN8" s="360"/>
      <c r="BO8" s="360"/>
      <c r="BP8" s="360"/>
      <c r="BQ8" s="360"/>
      <c r="BR8" s="363"/>
      <c r="BS8" s="360"/>
      <c r="BT8" s="360"/>
      <c r="BU8" s="360"/>
      <c r="BV8" s="360"/>
      <c r="BW8" s="360"/>
      <c r="BX8" s="360"/>
      <c r="BY8" s="360"/>
      <c r="BZ8" s="360"/>
      <c r="CA8" s="360"/>
      <c r="CB8" s="360"/>
      <c r="CC8" s="361"/>
      <c r="CD8" s="360"/>
    </row>
    <row r="9" spans="1:82">
      <c r="A9" s="362" t="s">
        <v>149</v>
      </c>
      <c r="B9" s="114" t="s">
        <v>187</v>
      </c>
      <c r="C9" s="115" t="s">
        <v>150</v>
      </c>
      <c r="D9" s="135">
        <v>17</v>
      </c>
      <c r="E9" s="122"/>
      <c r="M9" s="122"/>
      <c r="AC9" s="122"/>
    </row>
    <row r="10" spans="1:82">
      <c r="A10" s="362"/>
      <c r="B10" s="114" t="s">
        <v>145</v>
      </c>
      <c r="C10" s="115" t="s">
        <v>151</v>
      </c>
      <c r="D10" s="135">
        <v>13</v>
      </c>
      <c r="E10" s="122"/>
      <c r="J10" s="122"/>
      <c r="AA10" s="122"/>
    </row>
    <row r="11" spans="1:82">
      <c r="A11" s="362"/>
      <c r="B11" s="114" t="s">
        <v>152</v>
      </c>
      <c r="C11" s="115">
        <v>200</v>
      </c>
      <c r="D11" s="135">
        <v>8</v>
      </c>
      <c r="J11" s="122"/>
      <c r="M11" s="122"/>
      <c r="AG11" s="122"/>
      <c r="AH11" s="122"/>
      <c r="AJ11" s="122"/>
    </row>
    <row r="12" spans="1:82">
      <c r="A12" s="362"/>
      <c r="B12" s="114" t="s">
        <v>153</v>
      </c>
      <c r="C12" s="115">
        <v>50</v>
      </c>
      <c r="D12" s="135">
        <v>5</v>
      </c>
      <c r="E12" s="122"/>
      <c r="AH12" s="122"/>
    </row>
    <row r="13" spans="1:82">
      <c r="A13" s="362"/>
      <c r="B13" s="114" t="s">
        <v>154</v>
      </c>
      <c r="C13" s="115">
        <v>10</v>
      </c>
      <c r="D13" s="135">
        <v>3.6</v>
      </c>
      <c r="E13" s="138">
        <f>SUM(D9:D13)</f>
        <v>46.6</v>
      </c>
      <c r="F13" s="117" t="s">
        <v>179</v>
      </c>
    </row>
    <row r="14" spans="1:82">
      <c r="A14" s="362" t="s">
        <v>155</v>
      </c>
      <c r="B14" s="114" t="s">
        <v>156</v>
      </c>
      <c r="C14" s="115" t="s">
        <v>157</v>
      </c>
      <c r="D14" s="135">
        <v>23</v>
      </c>
      <c r="E14" s="123"/>
      <c r="S14" s="122"/>
      <c r="U14" s="122"/>
      <c r="Y14" s="122"/>
      <c r="BH14" s="122"/>
    </row>
    <row r="15" spans="1:82">
      <c r="A15" s="362"/>
      <c r="B15" s="114" t="s">
        <v>158</v>
      </c>
      <c r="C15" s="115" t="s">
        <v>159</v>
      </c>
      <c r="D15" s="135">
        <v>42</v>
      </c>
      <c r="E15" s="137"/>
      <c r="G15" s="122"/>
      <c r="Q15" s="122"/>
    </row>
    <row r="16" spans="1:82">
      <c r="A16" s="362"/>
      <c r="B16" s="114" t="s">
        <v>160</v>
      </c>
      <c r="C16" s="115">
        <v>200</v>
      </c>
      <c r="D16" s="135">
        <v>10</v>
      </c>
      <c r="E16" s="123"/>
      <c r="G16" s="123"/>
      <c r="Z16" s="122"/>
      <c r="AA16" s="122"/>
    </row>
    <row r="17" spans="1:82">
      <c r="A17" s="362"/>
      <c r="B17" s="114" t="s">
        <v>161</v>
      </c>
      <c r="C17" s="115">
        <v>60</v>
      </c>
      <c r="D17" s="135">
        <v>1.5</v>
      </c>
      <c r="E17" s="123"/>
      <c r="J17" s="122"/>
      <c r="AG17" s="122"/>
      <c r="AR17" s="122"/>
      <c r="AX17" s="122"/>
    </row>
    <row r="18" spans="1:82">
      <c r="A18" s="362"/>
      <c r="B18" s="114" t="s">
        <v>146</v>
      </c>
      <c r="C18" s="115">
        <v>30</v>
      </c>
      <c r="D18" s="135">
        <v>2</v>
      </c>
      <c r="E18" s="123"/>
      <c r="AG18" s="122"/>
    </row>
    <row r="19" spans="1:82">
      <c r="A19" s="362"/>
      <c r="B19" s="114"/>
      <c r="C19" s="115"/>
      <c r="D19" s="135"/>
      <c r="E19" s="138">
        <f>SUM(D14:D19)</f>
        <v>78.5</v>
      </c>
      <c r="F19" s="117" t="s">
        <v>180</v>
      </c>
      <c r="BE19" s="122"/>
    </row>
    <row r="20" spans="1:82">
      <c r="A20" s="362" t="s">
        <v>162</v>
      </c>
      <c r="B20" s="114" t="s">
        <v>186</v>
      </c>
      <c r="C20" s="115">
        <v>1</v>
      </c>
      <c r="D20" s="135">
        <v>14</v>
      </c>
      <c r="E20" s="123"/>
      <c r="AX20" s="122"/>
    </row>
    <row r="21" spans="1:82">
      <c r="A21" s="362"/>
      <c r="B21" s="114" t="s">
        <v>163</v>
      </c>
      <c r="C21" s="116">
        <v>85</v>
      </c>
      <c r="D21" s="135">
        <v>15</v>
      </c>
      <c r="E21" s="123"/>
      <c r="AR21" s="124"/>
      <c r="AS21" s="122"/>
    </row>
    <row r="22" spans="1:82">
      <c r="A22" s="362"/>
      <c r="B22" s="114" t="s">
        <v>188</v>
      </c>
      <c r="C22" s="115">
        <v>200</v>
      </c>
      <c r="D22" s="135">
        <v>18</v>
      </c>
      <c r="E22" s="123"/>
      <c r="J22" s="122"/>
      <c r="AN22" s="122"/>
      <c r="BW22" s="122"/>
      <c r="CC22" s="122"/>
      <c r="CD22" s="122"/>
    </row>
    <row r="23" spans="1:82">
      <c r="A23" s="362"/>
      <c r="B23" s="114"/>
      <c r="C23" s="115"/>
      <c r="D23" s="135"/>
      <c r="E23" s="138">
        <f>SUM(D20:D22)</f>
        <v>47</v>
      </c>
      <c r="F23" s="117" t="s">
        <v>181</v>
      </c>
      <c r="AM23" s="122"/>
      <c r="AN23" s="122"/>
    </row>
    <row r="24" spans="1:82">
      <c r="A24" s="362"/>
      <c r="B24" s="114"/>
      <c r="C24" s="115"/>
      <c r="D24" s="135"/>
      <c r="E24" s="123"/>
    </row>
    <row r="25" spans="1:82">
      <c r="A25" s="368" t="s">
        <v>164</v>
      </c>
      <c r="B25" s="114" t="s">
        <v>165</v>
      </c>
      <c r="C25" s="115">
        <v>100</v>
      </c>
      <c r="D25" s="135">
        <v>22</v>
      </c>
      <c r="E25" s="123"/>
      <c r="G25" s="122"/>
    </row>
    <row r="26" spans="1:82" ht="15" customHeight="1">
      <c r="A26" s="369"/>
      <c r="B26" s="114" t="s">
        <v>166</v>
      </c>
      <c r="C26" s="115" t="s">
        <v>167</v>
      </c>
      <c r="D26" s="135">
        <v>28</v>
      </c>
      <c r="E26" s="123"/>
      <c r="R26" s="122"/>
      <c r="BH26" s="122"/>
    </row>
    <row r="27" spans="1:82">
      <c r="A27" s="369"/>
      <c r="B27" s="114" t="s">
        <v>168</v>
      </c>
      <c r="C27" s="115">
        <v>150</v>
      </c>
      <c r="D27" s="135">
        <v>18</v>
      </c>
      <c r="E27" s="123"/>
    </row>
    <row r="28" spans="1:82">
      <c r="A28" s="369"/>
      <c r="B28" s="114" t="s">
        <v>169</v>
      </c>
      <c r="C28" s="115" t="s">
        <v>170</v>
      </c>
      <c r="D28" s="135">
        <v>4.9000000000000004</v>
      </c>
      <c r="E28" s="123"/>
      <c r="J28" s="122"/>
      <c r="AZ28" s="122"/>
    </row>
    <row r="29" spans="1:82">
      <c r="A29" s="369"/>
      <c r="B29" s="114" t="s">
        <v>161</v>
      </c>
      <c r="C29" s="115">
        <v>60</v>
      </c>
      <c r="D29" s="135">
        <v>1.5</v>
      </c>
      <c r="E29" s="123"/>
      <c r="AG29" s="122"/>
    </row>
    <row r="30" spans="1:82">
      <c r="A30" s="370"/>
      <c r="B30" s="114"/>
      <c r="C30" s="115"/>
      <c r="D30" s="135"/>
      <c r="E30" s="138">
        <f>SUM(D25:D29)</f>
        <v>74.400000000000006</v>
      </c>
      <c r="F30" s="117" t="s">
        <v>185</v>
      </c>
      <c r="BO30" s="122"/>
      <c r="BQ30" s="122"/>
    </row>
    <row r="31" spans="1:82">
      <c r="A31" s="362" t="s">
        <v>184</v>
      </c>
      <c r="B31" s="114" t="s">
        <v>148</v>
      </c>
      <c r="C31" s="115">
        <v>200</v>
      </c>
      <c r="D31" s="135">
        <v>9</v>
      </c>
      <c r="E31" s="123"/>
      <c r="BD31" s="122"/>
      <c r="BK31" s="122"/>
      <c r="BQ31" s="122"/>
    </row>
    <row r="32" spans="1:82">
      <c r="A32" s="362"/>
      <c r="B32" s="114" t="s">
        <v>147</v>
      </c>
      <c r="C32" s="115" t="s">
        <v>151</v>
      </c>
      <c r="D32" s="135">
        <v>16</v>
      </c>
      <c r="E32" s="123"/>
    </row>
    <row r="33" spans="1:82">
      <c r="A33" s="362"/>
      <c r="B33" s="114"/>
      <c r="C33" s="115"/>
      <c r="D33" s="135"/>
      <c r="E33" s="138">
        <f>SUM(D31:D32)</f>
        <v>25</v>
      </c>
      <c r="F33" s="117" t="s">
        <v>183</v>
      </c>
    </row>
    <row r="34" spans="1:82">
      <c r="A34" s="362"/>
      <c r="B34" s="114" t="s">
        <v>189</v>
      </c>
      <c r="C34" s="115"/>
      <c r="D34" s="135">
        <v>28.5</v>
      </c>
      <c r="E34" s="123"/>
    </row>
    <row r="35" spans="1:82">
      <c r="A35" s="362"/>
      <c r="B35" s="114"/>
      <c r="C35" s="115"/>
      <c r="D35" s="135"/>
    </row>
    <row r="36" spans="1:82" ht="15.75" thickBot="1">
      <c r="A36" s="364" t="s">
        <v>171</v>
      </c>
      <c r="B36" s="365"/>
      <c r="C36" s="130" t="s">
        <v>178</v>
      </c>
      <c r="D36" s="133">
        <f>SUM(D9:D35)</f>
        <v>300</v>
      </c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25"/>
      <c r="AN36" s="125"/>
      <c r="AO36" s="125"/>
      <c r="AP36" s="125"/>
      <c r="AQ36" s="125"/>
      <c r="AR36" s="125"/>
      <c r="AS36" s="125"/>
      <c r="AT36" s="125"/>
      <c r="AU36" s="125"/>
      <c r="AV36" s="125"/>
      <c r="AW36" s="125"/>
      <c r="AX36" s="125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5"/>
      <c r="BU36" s="125"/>
      <c r="BV36" s="125"/>
      <c r="BW36" s="125"/>
      <c r="BX36" s="125"/>
      <c r="BY36" s="125"/>
      <c r="BZ36" s="125"/>
      <c r="CA36" s="125"/>
      <c r="CB36" s="125"/>
      <c r="CC36" s="125"/>
      <c r="CD36" s="125"/>
    </row>
    <row r="37" spans="1:82" ht="30.75" customHeight="1" thickBot="1">
      <c r="A37" s="371" t="s">
        <v>191</v>
      </c>
      <c r="B37" s="372"/>
      <c r="C37" s="129">
        <f>120+58</f>
        <v>178</v>
      </c>
      <c r="D37" s="139">
        <f>D36*C37</f>
        <v>53400</v>
      </c>
      <c r="E37" s="126"/>
      <c r="F37" s="125"/>
      <c r="G37" s="126"/>
      <c r="H37" s="125"/>
      <c r="I37" s="125"/>
      <c r="J37" s="126"/>
      <c r="K37" s="126"/>
      <c r="L37" s="125"/>
      <c r="M37" s="126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5"/>
      <c r="AT37" s="125"/>
      <c r="AU37" s="125"/>
      <c r="AV37" s="125"/>
      <c r="AW37" s="125"/>
      <c r="AX37" s="125"/>
      <c r="AY37" s="125"/>
      <c r="AZ37" s="125"/>
      <c r="BA37" s="125"/>
      <c r="BB37" s="125"/>
      <c r="BC37" s="125"/>
      <c r="BD37" s="125"/>
      <c r="BE37" s="125"/>
      <c r="BF37" s="125"/>
      <c r="BG37" s="125"/>
      <c r="BH37" s="125"/>
      <c r="BI37" s="125"/>
      <c r="BJ37" s="125"/>
      <c r="BK37" s="125"/>
      <c r="BL37" s="125"/>
      <c r="BM37" s="125"/>
      <c r="BN37" s="125"/>
      <c r="BO37" s="125"/>
      <c r="BP37" s="125"/>
      <c r="BQ37" s="125"/>
      <c r="BR37" s="125"/>
      <c r="BS37" s="125"/>
      <c r="BT37" s="125"/>
      <c r="BU37" s="125"/>
      <c r="BV37" s="125"/>
      <c r="BW37" s="125"/>
      <c r="BX37" s="125"/>
      <c r="BY37" s="125"/>
      <c r="BZ37" s="125"/>
      <c r="CA37" s="125"/>
      <c r="CB37" s="125"/>
      <c r="CC37" s="125"/>
      <c r="CD37" s="125"/>
    </row>
    <row r="38" spans="1:82" ht="15">
      <c r="A38" s="364" t="s">
        <v>190</v>
      </c>
      <c r="B38" s="365"/>
      <c r="C38" s="131"/>
      <c r="D38" s="140">
        <f>D37*21</f>
        <v>1121400</v>
      </c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</row>
    <row r="39" spans="1:82" ht="15.75" thickBot="1">
      <c r="A39" s="366" t="s">
        <v>172</v>
      </c>
      <c r="B39" s="367"/>
      <c r="C39" s="132">
        <f>SUM(E39:CD39)</f>
        <v>0</v>
      </c>
      <c r="D39" s="134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128"/>
      <c r="BN39" s="128"/>
      <c r="BO39" s="128"/>
      <c r="BP39" s="128"/>
      <c r="BQ39" s="128"/>
      <c r="BR39" s="128"/>
      <c r="BS39" s="128"/>
      <c r="BT39" s="128"/>
      <c r="BU39" s="128"/>
      <c r="BV39" s="128"/>
      <c r="BW39" s="128"/>
      <c r="BX39" s="128"/>
      <c r="BY39" s="128"/>
      <c r="BZ39" s="128"/>
      <c r="CA39" s="128"/>
      <c r="CB39" s="128"/>
      <c r="CC39" s="128"/>
      <c r="CD39" s="128"/>
    </row>
    <row r="42" spans="1:82">
      <c r="C42" s="52" t="s">
        <v>173</v>
      </c>
    </row>
    <row r="43" spans="1:82">
      <c r="C43" s="52" t="s">
        <v>174</v>
      </c>
    </row>
  </sheetData>
  <mergeCells count="92">
    <mergeCell ref="A38:B38"/>
    <mergeCell ref="A39:B39"/>
    <mergeCell ref="A14:A19"/>
    <mergeCell ref="A20:A24"/>
    <mergeCell ref="A25:A30"/>
    <mergeCell ref="A31:A35"/>
    <mergeCell ref="A36:B36"/>
    <mergeCell ref="A37:B37"/>
    <mergeCell ref="CB6:CB8"/>
    <mergeCell ref="CC6:CC8"/>
    <mergeCell ref="CD6:CD8"/>
    <mergeCell ref="A9:A13"/>
    <mergeCell ref="BX6:BX8"/>
    <mergeCell ref="BY6:BY8"/>
    <mergeCell ref="BZ6:BZ8"/>
    <mergeCell ref="CA6:CA8"/>
    <mergeCell ref="BT6:BT8"/>
    <mergeCell ref="BU6:BU8"/>
    <mergeCell ref="BO6:BO8"/>
    <mergeCell ref="BV6:BV8"/>
    <mergeCell ref="BW6:BW8"/>
    <mergeCell ref="BP6:BP8"/>
    <mergeCell ref="BQ6:BQ8"/>
    <mergeCell ref="BR6:BR8"/>
    <mergeCell ref="BS6:BS8"/>
    <mergeCell ref="BJ6:BJ8"/>
    <mergeCell ref="BK6:BK8"/>
    <mergeCell ref="BL6:BL8"/>
    <mergeCell ref="BM6:BM8"/>
    <mergeCell ref="BN6:BN8"/>
    <mergeCell ref="BE6:BE8"/>
    <mergeCell ref="BF6:BF8"/>
    <mergeCell ref="BG6:BG8"/>
    <mergeCell ref="BH6:BH8"/>
    <mergeCell ref="BI6:BI8"/>
    <mergeCell ref="AZ6:AZ8"/>
    <mergeCell ref="BA6:BA8"/>
    <mergeCell ref="BB6:BB8"/>
    <mergeCell ref="BC6:BC8"/>
    <mergeCell ref="BD6:BD8"/>
    <mergeCell ref="AU6:AU8"/>
    <mergeCell ref="AV6:AV8"/>
    <mergeCell ref="AW6:AW8"/>
    <mergeCell ref="AX6:AX8"/>
    <mergeCell ref="AY6:AY8"/>
    <mergeCell ref="AP6:AP8"/>
    <mergeCell ref="AQ6:AQ8"/>
    <mergeCell ref="AR6:AR8"/>
    <mergeCell ref="AS6:AS8"/>
    <mergeCell ref="AT6:AT8"/>
    <mergeCell ref="AK6:AK8"/>
    <mergeCell ref="AL6:AL8"/>
    <mergeCell ref="AM6:AM8"/>
    <mergeCell ref="AN6:AN8"/>
    <mergeCell ref="AO6:AO8"/>
    <mergeCell ref="AF6:AF8"/>
    <mergeCell ref="AG6:AG8"/>
    <mergeCell ref="AH6:AH8"/>
    <mergeCell ref="AI6:AI8"/>
    <mergeCell ref="AJ6:AJ8"/>
    <mergeCell ref="AA6:AA8"/>
    <mergeCell ref="AB6:AB8"/>
    <mergeCell ref="AC6:AC8"/>
    <mergeCell ref="AD6:AD8"/>
    <mergeCell ref="AE6:AE8"/>
    <mergeCell ref="V6:V8"/>
    <mergeCell ref="W6:W8"/>
    <mergeCell ref="X6:X8"/>
    <mergeCell ref="Y6:Y8"/>
    <mergeCell ref="Z6:Z8"/>
    <mergeCell ref="Q6:Q8"/>
    <mergeCell ref="R6:R8"/>
    <mergeCell ref="S6:S8"/>
    <mergeCell ref="T6:T8"/>
    <mergeCell ref="U6:U8"/>
    <mergeCell ref="L6:L8"/>
    <mergeCell ref="M6:M8"/>
    <mergeCell ref="N6:N8"/>
    <mergeCell ref="O6:O8"/>
    <mergeCell ref="P6:P8"/>
    <mergeCell ref="A5:A8"/>
    <mergeCell ref="B5:B8"/>
    <mergeCell ref="C5:C8"/>
    <mergeCell ref="D5:D8"/>
    <mergeCell ref="E5:K5"/>
    <mergeCell ref="E6:E8"/>
    <mergeCell ref="F6:F8"/>
    <mergeCell ref="G6:G8"/>
    <mergeCell ref="H6:H8"/>
    <mergeCell ref="I6:I8"/>
    <mergeCell ref="J6:J8"/>
    <mergeCell ref="K6:K8"/>
  </mergeCells>
  <phoneticPr fontId="1" type="noConversion"/>
  <pageMargins left="0.43" right="0.22" top="1" bottom="1" header="0.5" footer="0.5"/>
  <pageSetup paperSize="9" scale="95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58"/>
  <sheetViews>
    <sheetView topLeftCell="A22" workbookViewId="0">
      <selection activeCell="C32" sqref="C32"/>
    </sheetView>
  </sheetViews>
  <sheetFormatPr defaultRowHeight="12.75"/>
  <cols>
    <col min="1" max="1" width="5.42578125" customWidth="1"/>
    <col min="2" max="2" width="62.7109375" customWidth="1"/>
    <col min="3" max="3" width="18.85546875" customWidth="1"/>
    <col min="4" max="4" width="19.5703125" customWidth="1"/>
    <col min="5" max="5" width="14.7109375" customWidth="1"/>
    <col min="6" max="6" width="67.140625" bestFit="1" customWidth="1"/>
    <col min="7" max="7" width="19.28515625" bestFit="1" customWidth="1"/>
  </cols>
  <sheetData>
    <row r="1" spans="1:9">
      <c r="C1" s="2" t="s">
        <v>230</v>
      </c>
    </row>
    <row r="2" spans="1:9" ht="15">
      <c r="A2" s="147"/>
      <c r="B2" s="147"/>
      <c r="C2" s="147" t="s">
        <v>231</v>
      </c>
      <c r="D2" s="147"/>
      <c r="E2" s="147"/>
    </row>
    <row r="3" spans="1:9" ht="15">
      <c r="A3" s="147"/>
      <c r="B3" s="147"/>
      <c r="C3" s="147"/>
      <c r="D3" s="147"/>
      <c r="E3" s="147"/>
    </row>
    <row r="4" spans="1:9" ht="18.75">
      <c r="B4" s="183"/>
    </row>
    <row r="5" spans="1:9" ht="18.75">
      <c r="A5" s="141"/>
      <c r="B5" s="183" t="s">
        <v>229</v>
      </c>
      <c r="C5" s="141"/>
      <c r="D5" s="141"/>
      <c r="E5" s="157"/>
      <c r="F5" s="165"/>
      <c r="G5" s="157"/>
      <c r="H5" s="157"/>
      <c r="I5" s="159"/>
    </row>
    <row r="6" spans="1:9" ht="18.75">
      <c r="A6" s="141"/>
      <c r="B6" s="183" t="s">
        <v>217</v>
      </c>
      <c r="C6" s="141"/>
      <c r="D6" s="141"/>
      <c r="E6" s="157"/>
      <c r="F6" s="165"/>
      <c r="G6" s="157"/>
      <c r="H6" s="157"/>
      <c r="I6" s="159"/>
    </row>
    <row r="7" spans="1:9" ht="16.5">
      <c r="A7" s="141"/>
      <c r="B7" s="153"/>
      <c r="C7" s="154"/>
      <c r="D7" s="141"/>
      <c r="E7" s="157"/>
      <c r="F7" s="167"/>
      <c r="G7" s="162"/>
      <c r="H7" s="157"/>
      <c r="I7" s="159"/>
    </row>
    <row r="8" spans="1:9" ht="16.5">
      <c r="A8" s="141"/>
      <c r="B8" s="153" t="s">
        <v>194</v>
      </c>
      <c r="C8" s="173">
        <v>15634.3</v>
      </c>
      <c r="D8" s="147" t="s">
        <v>203</v>
      </c>
      <c r="E8" s="157"/>
      <c r="F8" s="167"/>
      <c r="G8" s="166"/>
      <c r="H8" s="157"/>
      <c r="I8" s="159"/>
    </row>
    <row r="9" spans="1:9" ht="16.5">
      <c r="A9" s="141"/>
      <c r="B9" s="153" t="s">
        <v>195</v>
      </c>
      <c r="C9" s="173">
        <v>3627.2</v>
      </c>
      <c r="D9" s="147" t="s">
        <v>196</v>
      </c>
      <c r="E9" s="157"/>
      <c r="F9" s="167"/>
      <c r="G9" s="166"/>
      <c r="H9" s="157"/>
      <c r="I9" s="159"/>
    </row>
    <row r="10" spans="1:9" ht="16.5">
      <c r="A10" s="155"/>
      <c r="B10" s="153"/>
      <c r="C10" s="147">
        <f>C8+C9</f>
        <v>19261.5</v>
      </c>
      <c r="D10" s="147" t="s">
        <v>196</v>
      </c>
      <c r="E10" s="163"/>
      <c r="F10" s="164"/>
      <c r="G10" s="157"/>
      <c r="H10" s="157"/>
      <c r="I10" s="159"/>
    </row>
    <row r="11" spans="1:9" ht="15">
      <c r="A11" s="155"/>
      <c r="B11" s="172" t="s">
        <v>197</v>
      </c>
      <c r="C11" s="147">
        <v>19.07</v>
      </c>
      <c r="D11" s="147" t="s">
        <v>204</v>
      </c>
      <c r="E11" s="163"/>
      <c r="F11" s="164"/>
      <c r="G11" s="157"/>
      <c r="H11" s="157"/>
      <c r="I11" s="159"/>
    </row>
    <row r="12" spans="1:9" ht="15">
      <c r="A12" s="155"/>
      <c r="B12" s="174" t="s">
        <v>202</v>
      </c>
      <c r="C12" s="141"/>
      <c r="D12" s="141"/>
      <c r="E12" s="163"/>
      <c r="F12" s="164"/>
      <c r="G12" s="157"/>
      <c r="H12" s="157"/>
      <c r="I12" s="159"/>
    </row>
    <row r="13" spans="1:9" ht="15">
      <c r="A13" s="155"/>
      <c r="B13" s="174"/>
      <c r="C13" s="141"/>
      <c r="D13" s="141"/>
      <c r="E13" s="163"/>
      <c r="F13" s="164"/>
      <c r="G13" s="157"/>
      <c r="H13" s="157"/>
      <c r="I13" s="159"/>
    </row>
    <row r="14" spans="1:9" ht="15">
      <c r="A14" s="155"/>
      <c r="B14" s="172" t="s">
        <v>198</v>
      </c>
      <c r="C14" s="148">
        <f>C10*C11</f>
        <v>367316.80499999999</v>
      </c>
      <c r="D14" s="147" t="s">
        <v>205</v>
      </c>
      <c r="E14" s="163"/>
      <c r="F14" s="164"/>
      <c r="G14" s="157"/>
      <c r="H14" s="157"/>
      <c r="I14" s="159"/>
    </row>
    <row r="15" spans="1:9" ht="15">
      <c r="A15" s="155"/>
      <c r="B15" s="172" t="s">
        <v>218</v>
      </c>
      <c r="C15" s="148">
        <f>C11*C8</f>
        <v>298146.10099999997</v>
      </c>
      <c r="D15" s="141"/>
      <c r="E15" s="163"/>
      <c r="F15" s="164"/>
      <c r="G15" s="157"/>
      <c r="H15" s="157"/>
      <c r="I15" s="159"/>
    </row>
    <row r="16" spans="1:9" ht="15">
      <c r="A16" s="155"/>
      <c r="B16" s="172" t="s">
        <v>222</v>
      </c>
      <c r="C16" s="141"/>
      <c r="D16" s="141"/>
      <c r="E16" s="163"/>
      <c r="F16" s="164"/>
      <c r="G16" s="157"/>
      <c r="H16" s="157"/>
      <c r="I16" s="159"/>
    </row>
    <row r="17" spans="1:9" ht="15">
      <c r="A17" s="155"/>
      <c r="B17" s="172"/>
      <c r="C17" s="141"/>
      <c r="D17" s="141"/>
      <c r="E17" s="163"/>
      <c r="F17" s="164"/>
      <c r="G17" s="157"/>
      <c r="H17" s="157"/>
      <c r="I17" s="159"/>
    </row>
    <row r="18" spans="1:9" ht="15">
      <c r="A18" s="155"/>
      <c r="B18" s="172" t="s">
        <v>232</v>
      </c>
      <c r="C18" s="148">
        <f>C14*5</f>
        <v>1836584.0249999999</v>
      </c>
      <c r="D18" s="141"/>
      <c r="E18" s="163"/>
      <c r="F18" s="164"/>
      <c r="G18" s="157"/>
      <c r="H18" s="157"/>
      <c r="I18" s="159"/>
    </row>
    <row r="19" spans="1:9" ht="15">
      <c r="A19" s="155"/>
      <c r="B19" s="172"/>
      <c r="C19" s="141"/>
      <c r="D19" s="141"/>
      <c r="E19" s="163"/>
      <c r="F19" s="164"/>
      <c r="G19" s="157"/>
      <c r="H19" s="157"/>
      <c r="I19" s="159"/>
    </row>
    <row r="20" spans="1:9" ht="15">
      <c r="A20" s="155"/>
      <c r="B20" s="172" t="s">
        <v>219</v>
      </c>
      <c r="C20" s="141"/>
      <c r="D20" s="141"/>
      <c r="E20" s="163"/>
      <c r="F20" s="164"/>
      <c r="G20" s="157"/>
      <c r="H20" s="157"/>
      <c r="I20" s="159"/>
    </row>
    <row r="21" spans="1:9" ht="16.5" thickBot="1">
      <c r="A21" s="152"/>
      <c r="B21" s="171"/>
      <c r="C21" s="141"/>
      <c r="D21" s="141"/>
      <c r="E21" s="168"/>
      <c r="F21" s="158"/>
      <c r="G21" s="157"/>
      <c r="H21" s="157"/>
      <c r="I21" s="159"/>
    </row>
    <row r="22" spans="1:9" ht="20.25" customHeight="1" thickBot="1">
      <c r="A22" s="175" t="s">
        <v>114</v>
      </c>
      <c r="B22" s="176" t="s">
        <v>192</v>
      </c>
      <c r="C22" s="177" t="s">
        <v>113</v>
      </c>
      <c r="D22" s="141"/>
      <c r="E22" s="157"/>
      <c r="F22" s="157"/>
      <c r="G22" s="149"/>
      <c r="H22" s="157"/>
      <c r="I22" s="159"/>
    </row>
    <row r="23" spans="1:9" ht="15">
      <c r="A23" s="178">
        <v>1</v>
      </c>
      <c r="B23" s="179" t="s">
        <v>208</v>
      </c>
      <c r="C23" s="180">
        <v>10000</v>
      </c>
      <c r="D23" s="141"/>
      <c r="E23" s="149"/>
      <c r="F23" s="156"/>
      <c r="G23" s="160"/>
      <c r="H23" s="157"/>
      <c r="I23" s="159"/>
    </row>
    <row r="24" spans="1:9" ht="15">
      <c r="A24" s="178">
        <v>2</v>
      </c>
      <c r="B24" s="179" t="s">
        <v>199</v>
      </c>
      <c r="C24" s="180">
        <v>300</v>
      </c>
      <c r="D24" s="141"/>
      <c r="E24" s="149"/>
      <c r="F24" s="156"/>
      <c r="G24" s="160"/>
      <c r="H24" s="157"/>
      <c r="I24" s="159"/>
    </row>
    <row r="25" spans="1:9" ht="15">
      <c r="A25" s="178">
        <v>3</v>
      </c>
      <c r="B25" s="179" t="s">
        <v>209</v>
      </c>
      <c r="C25" s="180">
        <v>10000</v>
      </c>
      <c r="D25" s="141"/>
      <c r="E25" s="149"/>
      <c r="F25" s="156"/>
      <c r="G25" s="160"/>
      <c r="H25" s="157"/>
      <c r="I25" s="159"/>
    </row>
    <row r="26" spans="1:9" ht="15">
      <c r="A26" s="178">
        <v>4</v>
      </c>
      <c r="B26" s="179" t="s">
        <v>200</v>
      </c>
      <c r="C26" s="180">
        <v>10000</v>
      </c>
      <c r="D26" s="141"/>
      <c r="E26" s="149"/>
      <c r="F26" s="156"/>
      <c r="G26" s="160"/>
      <c r="H26" s="157"/>
      <c r="I26" s="159"/>
    </row>
    <row r="27" spans="1:9" ht="15">
      <c r="A27" s="178">
        <v>5</v>
      </c>
      <c r="B27" s="181" t="s">
        <v>193</v>
      </c>
      <c r="C27" s="182">
        <v>20000</v>
      </c>
      <c r="D27" s="141"/>
      <c r="E27" s="149"/>
      <c r="F27" s="156"/>
      <c r="G27" s="160"/>
      <c r="H27" s="157"/>
      <c r="I27" s="159"/>
    </row>
    <row r="28" spans="1:9" ht="15">
      <c r="A28" s="178">
        <v>6</v>
      </c>
      <c r="B28" s="181" t="s">
        <v>210</v>
      </c>
      <c r="C28" s="182">
        <v>8700</v>
      </c>
      <c r="D28" s="141"/>
      <c r="E28" s="149"/>
      <c r="F28" s="156"/>
      <c r="G28" s="160"/>
      <c r="H28" s="157"/>
      <c r="I28" s="159"/>
    </row>
    <row r="29" spans="1:9" ht="15">
      <c r="A29" s="178">
        <v>7</v>
      </c>
      <c r="B29" s="181" t="s">
        <v>211</v>
      </c>
      <c r="C29" s="182">
        <f>11500+18400+15000+17250</f>
        <v>62150</v>
      </c>
      <c r="D29" s="141"/>
      <c r="E29" s="149"/>
      <c r="F29" s="156"/>
      <c r="G29" s="160"/>
      <c r="H29" s="157"/>
      <c r="I29" s="159"/>
    </row>
    <row r="30" spans="1:9" ht="15">
      <c r="A30" s="178">
        <v>8</v>
      </c>
      <c r="B30" s="179" t="s">
        <v>212</v>
      </c>
      <c r="C30" s="180">
        <v>20000</v>
      </c>
      <c r="D30" s="141"/>
      <c r="E30" s="149"/>
      <c r="F30" s="156"/>
      <c r="G30" s="160"/>
      <c r="H30" s="157"/>
      <c r="I30" s="159"/>
    </row>
    <row r="31" spans="1:9" ht="16.5" customHeight="1">
      <c r="A31" s="178">
        <v>9</v>
      </c>
      <c r="B31" s="181" t="s">
        <v>228</v>
      </c>
      <c r="C31" s="182">
        <v>15000</v>
      </c>
      <c r="D31" s="141"/>
      <c r="E31" s="149"/>
      <c r="F31" s="156"/>
      <c r="G31" s="160"/>
      <c r="H31" s="157"/>
      <c r="I31" s="159"/>
    </row>
    <row r="32" spans="1:9" ht="16.5" customHeight="1">
      <c r="A32" s="178">
        <v>10</v>
      </c>
      <c r="B32" s="181" t="s">
        <v>213</v>
      </c>
      <c r="C32" s="182">
        <f>C10*2.2</f>
        <v>42375.3</v>
      </c>
      <c r="D32" s="141"/>
      <c r="E32" s="149"/>
      <c r="F32" s="156"/>
      <c r="G32" s="160"/>
      <c r="H32" s="157"/>
      <c r="I32" s="159"/>
    </row>
    <row r="33" spans="1:9" ht="16.5" customHeight="1">
      <c r="A33" s="178">
        <v>11</v>
      </c>
      <c r="B33" s="181" t="s">
        <v>214</v>
      </c>
      <c r="C33" s="182">
        <v>20000</v>
      </c>
      <c r="D33" s="141"/>
      <c r="E33" s="149"/>
      <c r="F33" s="156"/>
      <c r="G33" s="160"/>
      <c r="H33" s="157"/>
      <c r="I33" s="159"/>
    </row>
    <row r="34" spans="1:9" ht="16.5" customHeight="1">
      <c r="A34" s="178">
        <v>12</v>
      </c>
      <c r="B34" s="181" t="s">
        <v>206</v>
      </c>
      <c r="C34" s="182">
        <v>2500</v>
      </c>
      <c r="D34" s="141"/>
      <c r="E34" s="149"/>
      <c r="F34" s="156"/>
      <c r="G34" s="160"/>
      <c r="H34" s="157"/>
      <c r="I34" s="159"/>
    </row>
    <row r="35" spans="1:9" ht="16.5" customHeight="1">
      <c r="A35" s="178">
        <v>13</v>
      </c>
      <c r="B35" s="181" t="s">
        <v>207</v>
      </c>
      <c r="C35" s="182">
        <v>8334</v>
      </c>
      <c r="D35" s="141"/>
      <c r="E35" s="149"/>
      <c r="F35" s="156"/>
      <c r="G35" s="160"/>
      <c r="H35" s="157"/>
      <c r="I35" s="159"/>
    </row>
    <row r="36" spans="1:9" ht="16.5" customHeight="1">
      <c r="A36" s="178">
        <v>14</v>
      </c>
      <c r="B36" s="181" t="s">
        <v>223</v>
      </c>
      <c r="C36" s="182">
        <f>108857.51+100</f>
        <v>108957.51</v>
      </c>
      <c r="D36" s="141"/>
      <c r="E36" s="149"/>
      <c r="F36" s="156"/>
      <c r="G36" s="160"/>
      <c r="H36" s="157"/>
      <c r="I36" s="159"/>
    </row>
    <row r="37" spans="1:9" ht="16.5" customHeight="1">
      <c r="A37" s="178"/>
      <c r="B37" s="181" t="s">
        <v>224</v>
      </c>
      <c r="C37" s="182"/>
      <c r="D37" s="141"/>
      <c r="E37" s="149"/>
      <c r="F37" s="156"/>
      <c r="G37" s="160"/>
      <c r="H37" s="157"/>
      <c r="I37" s="159"/>
    </row>
    <row r="38" spans="1:9" ht="16.5" customHeight="1">
      <c r="A38" s="178"/>
      <c r="B38" s="181" t="s">
        <v>225</v>
      </c>
      <c r="C38" s="182"/>
      <c r="D38" s="141"/>
      <c r="E38" s="149"/>
      <c r="F38" s="156"/>
      <c r="G38" s="160"/>
      <c r="H38" s="157"/>
      <c r="I38" s="159"/>
    </row>
    <row r="39" spans="1:9" ht="16.5" customHeight="1">
      <c r="A39" s="178">
        <v>15</v>
      </c>
      <c r="B39" s="181" t="s">
        <v>215</v>
      </c>
      <c r="C39" s="182">
        <v>5000</v>
      </c>
      <c r="D39" s="141"/>
      <c r="E39" s="149"/>
      <c r="F39" s="156"/>
      <c r="G39" s="160"/>
      <c r="H39" s="157"/>
      <c r="I39" s="159"/>
    </row>
    <row r="40" spans="1:9" ht="16.5" customHeight="1">
      <c r="A40" s="178">
        <v>16</v>
      </c>
      <c r="B40" s="181" t="s">
        <v>216</v>
      </c>
      <c r="C40" s="182">
        <v>3000</v>
      </c>
      <c r="D40" s="141"/>
      <c r="E40" s="149"/>
      <c r="F40" s="156"/>
      <c r="G40" s="160"/>
      <c r="H40" s="157"/>
      <c r="I40" s="159"/>
    </row>
    <row r="41" spans="1:9" ht="16.5" customHeight="1">
      <c r="A41" s="178">
        <v>17</v>
      </c>
      <c r="B41" s="181" t="s">
        <v>220</v>
      </c>
      <c r="C41" s="182">
        <v>1000</v>
      </c>
      <c r="D41" s="141"/>
      <c r="E41" s="149"/>
      <c r="F41" s="156"/>
      <c r="G41" s="160"/>
      <c r="H41" s="157"/>
      <c r="I41" s="159"/>
    </row>
    <row r="42" spans="1:9" ht="16.5" customHeight="1">
      <c r="A42" s="178">
        <v>18</v>
      </c>
      <c r="B42" s="181" t="s">
        <v>221</v>
      </c>
      <c r="C42" s="182">
        <v>20000</v>
      </c>
      <c r="D42" s="141"/>
      <c r="E42" s="149"/>
      <c r="F42" s="156"/>
      <c r="G42" s="160"/>
      <c r="H42" s="157"/>
      <c r="I42" s="159"/>
    </row>
    <row r="43" spans="1:9" ht="16.5" customHeight="1">
      <c r="A43" s="142"/>
      <c r="B43" s="181" t="s">
        <v>226</v>
      </c>
      <c r="C43" s="182"/>
      <c r="D43" s="141"/>
      <c r="E43" s="149"/>
      <c r="F43" s="156"/>
      <c r="G43" s="160"/>
      <c r="H43" s="157"/>
      <c r="I43" s="159"/>
    </row>
    <row r="44" spans="1:9" ht="15.75" thickBot="1">
      <c r="A44" s="142"/>
      <c r="B44" s="161"/>
      <c r="C44" s="143"/>
      <c r="D44" s="141"/>
      <c r="E44" s="149"/>
      <c r="F44" s="156"/>
      <c r="G44" s="160"/>
      <c r="H44" s="157"/>
      <c r="I44" s="159"/>
    </row>
    <row r="45" spans="1:9" ht="15.75" thickBot="1">
      <c r="A45" s="144"/>
      <c r="B45" s="145" t="s">
        <v>201</v>
      </c>
      <c r="C45" s="146">
        <f>SUM(C23:C44)</f>
        <v>367316.81</v>
      </c>
      <c r="D45" s="184"/>
      <c r="E45" s="149"/>
      <c r="F45" s="150"/>
      <c r="G45" s="151"/>
      <c r="H45" s="157"/>
      <c r="I45" s="159"/>
    </row>
    <row r="46" spans="1:9" ht="15">
      <c r="A46" s="149"/>
      <c r="B46" s="150"/>
      <c r="C46" s="151"/>
      <c r="D46" s="184"/>
      <c r="E46" s="149"/>
      <c r="F46" s="150"/>
      <c r="G46" s="151"/>
      <c r="H46" s="157"/>
      <c r="I46" s="159"/>
    </row>
    <row r="47" spans="1:9" ht="15">
      <c r="A47" s="149"/>
      <c r="B47" s="150" t="s">
        <v>236</v>
      </c>
      <c r="C47" s="151">
        <f>C45*5-0.03</f>
        <v>1836584.02</v>
      </c>
      <c r="D47" s="184"/>
      <c r="E47" s="149"/>
      <c r="F47" s="150"/>
      <c r="G47" s="151"/>
      <c r="H47" s="157"/>
      <c r="I47" s="159"/>
    </row>
    <row r="48" spans="1:9" ht="15">
      <c r="A48" s="149"/>
      <c r="B48" s="150"/>
      <c r="C48" s="151"/>
      <c r="D48" s="141"/>
      <c r="E48" s="149"/>
      <c r="F48" s="150"/>
      <c r="G48" s="151"/>
      <c r="H48" s="157"/>
      <c r="I48" s="159"/>
    </row>
    <row r="49" spans="2:9" ht="18.75">
      <c r="C49" s="1"/>
      <c r="E49" s="159"/>
      <c r="F49" s="169"/>
      <c r="G49" s="170"/>
      <c r="H49" s="10"/>
      <c r="I49" s="159"/>
    </row>
    <row r="50" spans="2:9" ht="15">
      <c r="B50" s="147" t="s">
        <v>233</v>
      </c>
      <c r="C50" s="147" t="s">
        <v>234</v>
      </c>
      <c r="D50" s="147"/>
      <c r="E50" s="159"/>
      <c r="F50" s="159"/>
      <c r="G50" s="159"/>
      <c r="H50" s="159"/>
      <c r="I50" s="159"/>
    </row>
    <row r="51" spans="2:9">
      <c r="E51" s="159"/>
      <c r="F51" s="159"/>
      <c r="G51" s="159"/>
      <c r="H51" s="159"/>
      <c r="I51" s="159"/>
    </row>
    <row r="52" spans="2:9">
      <c r="E52" s="159"/>
      <c r="F52" s="159"/>
      <c r="G52" s="159"/>
      <c r="H52" s="159"/>
      <c r="I52" s="159"/>
    </row>
    <row r="53" spans="2:9" ht="15">
      <c r="B53" s="147" t="s">
        <v>235</v>
      </c>
      <c r="C53" s="147" t="s">
        <v>59</v>
      </c>
      <c r="D53" s="147"/>
      <c r="E53" s="159"/>
      <c r="F53" s="150"/>
      <c r="G53" s="159"/>
      <c r="H53" s="150"/>
      <c r="I53" s="159"/>
    </row>
    <row r="54" spans="2:9" ht="15">
      <c r="B54" s="147"/>
      <c r="C54" s="147"/>
      <c r="E54" s="159"/>
      <c r="F54" s="150"/>
      <c r="G54" s="150"/>
      <c r="H54" s="159"/>
      <c r="I54" s="159"/>
    </row>
    <row r="55" spans="2:9">
      <c r="E55" s="159"/>
      <c r="F55" s="159"/>
      <c r="G55" s="159"/>
      <c r="H55" s="159"/>
      <c r="I55" s="159"/>
    </row>
    <row r="56" spans="2:9" ht="15">
      <c r="B56" s="147"/>
      <c r="D56" s="147"/>
      <c r="E56" s="159"/>
      <c r="F56" s="150"/>
      <c r="G56" s="159"/>
      <c r="H56" s="150"/>
      <c r="I56" s="159"/>
    </row>
    <row r="57" spans="2:9">
      <c r="E57" s="159"/>
      <c r="F57" s="159"/>
      <c r="G57" s="159"/>
      <c r="H57" s="159"/>
      <c r="I57" s="159"/>
    </row>
    <row r="58" spans="2:9">
      <c r="E58" s="159"/>
      <c r="F58" s="159"/>
      <c r="G58" s="159"/>
      <c r="H58" s="159"/>
      <c r="I58" s="159"/>
    </row>
  </sheetData>
  <phoneticPr fontId="1" type="noConversion"/>
  <pageMargins left="0.31496062992125984" right="0.19685039370078741" top="0.23622047244094491" bottom="0.15748031496062992" header="0.35433070866141736" footer="0.15748031496062992"/>
  <pageSetup paperSize="9" scale="90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J65"/>
  <sheetViews>
    <sheetView tabSelected="1" workbookViewId="0">
      <selection activeCell="D15" sqref="D15"/>
    </sheetView>
  </sheetViews>
  <sheetFormatPr defaultRowHeight="12.75"/>
  <cols>
    <col min="1" max="1" width="5.42578125" customWidth="1"/>
    <col min="2" max="2" width="64.85546875" customWidth="1"/>
    <col min="3" max="3" width="18.85546875" customWidth="1"/>
    <col min="4" max="4" width="56.28515625" customWidth="1"/>
    <col min="5" max="5" width="14.7109375" customWidth="1"/>
    <col min="6" max="6" width="17.5703125" customWidth="1"/>
    <col min="7" max="7" width="19.28515625" bestFit="1" customWidth="1"/>
  </cols>
  <sheetData>
    <row r="1" spans="1:10" ht="18.75">
      <c r="F1" s="48"/>
      <c r="G1" s="210" t="s">
        <v>230</v>
      </c>
    </row>
    <row r="2" spans="1:10" ht="18.75">
      <c r="A2" s="147"/>
      <c r="B2" s="147"/>
      <c r="E2" s="147"/>
      <c r="F2" s="48"/>
      <c r="G2" s="48" t="s">
        <v>231</v>
      </c>
    </row>
    <row r="3" spans="1:10" ht="15">
      <c r="A3" s="147"/>
      <c r="B3" s="147"/>
      <c r="E3" s="147"/>
      <c r="F3" s="147"/>
      <c r="G3" s="147" t="s">
        <v>366</v>
      </c>
    </row>
    <row r="4" spans="1:10" ht="18.75">
      <c r="A4" s="141"/>
      <c r="B4" s="183" t="s">
        <v>376</v>
      </c>
      <c r="C4" s="141"/>
      <c r="D4" s="141"/>
      <c r="E4" s="157"/>
      <c r="F4" s="165"/>
      <c r="G4" s="157"/>
      <c r="H4" s="157"/>
      <c r="I4" s="159"/>
    </row>
    <row r="5" spans="1:10" ht="18.75">
      <c r="A5" s="141"/>
      <c r="B5" s="183" t="s">
        <v>217</v>
      </c>
      <c r="C5" s="141"/>
      <c r="D5" s="141"/>
      <c r="E5" s="157"/>
      <c r="F5" s="165"/>
      <c r="G5" s="157"/>
      <c r="H5" s="157"/>
      <c r="I5" s="159"/>
    </row>
    <row r="6" spans="1:10" ht="18.75">
      <c r="A6" s="141"/>
      <c r="B6" s="183"/>
      <c r="C6" s="141"/>
      <c r="D6" s="141"/>
      <c r="E6" s="344" t="s">
        <v>332</v>
      </c>
      <c r="F6" s="344" t="s">
        <v>333</v>
      </c>
      <c r="G6" s="373"/>
      <c r="H6" s="374"/>
      <c r="I6" s="374"/>
      <c r="J6" s="375"/>
    </row>
    <row r="7" spans="1:10" ht="16.5">
      <c r="A7" s="141"/>
      <c r="B7" s="153" t="s">
        <v>194</v>
      </c>
      <c r="C7" s="173">
        <v>15632.6</v>
      </c>
      <c r="D7" s="147" t="s">
        <v>203</v>
      </c>
      <c r="E7" s="218">
        <v>12.8</v>
      </c>
      <c r="F7" s="219">
        <v>12.8</v>
      </c>
      <c r="G7" s="373" t="s">
        <v>262</v>
      </c>
      <c r="H7" s="374"/>
      <c r="I7" s="374"/>
      <c r="J7" s="375"/>
    </row>
    <row r="8" spans="1:10" ht="16.5">
      <c r="A8" s="141"/>
      <c r="B8" s="153" t="s">
        <v>195</v>
      </c>
      <c r="C8" s="173">
        <v>2411.1</v>
      </c>
      <c r="D8" s="147" t="s">
        <v>196</v>
      </c>
      <c r="E8" s="218">
        <v>1.06</v>
      </c>
      <c r="F8" s="219">
        <v>1.06</v>
      </c>
      <c r="G8" s="373" t="s">
        <v>247</v>
      </c>
      <c r="H8" s="374"/>
      <c r="I8" s="374"/>
      <c r="J8" s="375"/>
    </row>
    <row r="9" spans="1:10" ht="16.5">
      <c r="A9" s="141"/>
      <c r="B9" s="153"/>
      <c r="C9" s="147">
        <v>18043.7</v>
      </c>
      <c r="D9" s="147" t="s">
        <v>196</v>
      </c>
      <c r="E9" s="218">
        <v>2.2000000000000002</v>
      </c>
      <c r="F9" s="219">
        <v>2.2000000000000002</v>
      </c>
      <c r="G9" s="373" t="s">
        <v>257</v>
      </c>
      <c r="H9" s="374"/>
      <c r="I9" s="374"/>
      <c r="J9" s="375"/>
    </row>
    <row r="10" spans="1:10" ht="15">
      <c r="A10" s="141"/>
      <c r="B10" s="172" t="s">
        <v>45</v>
      </c>
      <c r="C10" s="147"/>
      <c r="D10" s="147"/>
      <c r="E10" s="218">
        <v>1.7</v>
      </c>
      <c r="F10" s="219">
        <v>1.4</v>
      </c>
      <c r="G10" s="373" t="s">
        <v>193</v>
      </c>
      <c r="H10" s="374"/>
      <c r="I10" s="374"/>
      <c r="J10" s="375"/>
    </row>
    <row r="11" spans="1:10" ht="15">
      <c r="A11" s="141"/>
      <c r="B11" s="212" t="s">
        <v>334</v>
      </c>
      <c r="C11" s="148">
        <v>360152.25</v>
      </c>
      <c r="D11" s="147" t="s">
        <v>205</v>
      </c>
      <c r="E11" s="218">
        <v>0.7</v>
      </c>
      <c r="F11" s="219">
        <v>0.7</v>
      </c>
      <c r="G11" s="373" t="s">
        <v>263</v>
      </c>
      <c r="H11" s="374"/>
      <c r="I11" s="374"/>
      <c r="J11" s="375"/>
    </row>
    <row r="12" spans="1:10" ht="15">
      <c r="A12" s="141"/>
      <c r="B12" s="212" t="s">
        <v>335</v>
      </c>
      <c r="C12" s="148">
        <v>74250</v>
      </c>
      <c r="D12" s="141" t="s">
        <v>204</v>
      </c>
      <c r="E12" s="218">
        <v>1.5</v>
      </c>
      <c r="F12" s="219">
        <v>1.8</v>
      </c>
      <c r="G12" s="345" t="s">
        <v>367</v>
      </c>
      <c r="H12" s="345"/>
      <c r="I12" s="344"/>
      <c r="J12" s="344"/>
    </row>
    <row r="13" spans="1:10" ht="15">
      <c r="A13" s="141"/>
      <c r="B13" s="212" t="s">
        <v>336</v>
      </c>
      <c r="C13" s="184">
        <v>434402.25</v>
      </c>
      <c r="D13" s="141" t="s">
        <v>204</v>
      </c>
      <c r="E13" s="221">
        <v>19.96</v>
      </c>
      <c r="F13" s="220">
        <v>19.96</v>
      </c>
      <c r="G13" s="373" t="s">
        <v>368</v>
      </c>
      <c r="H13" s="374"/>
      <c r="I13" s="374"/>
      <c r="J13" s="375"/>
    </row>
    <row r="14" spans="1:10" ht="18.75">
      <c r="A14" s="141"/>
      <c r="B14" s="212" t="s">
        <v>337</v>
      </c>
      <c r="C14" s="148">
        <v>5212827.05</v>
      </c>
      <c r="D14" s="141" t="s">
        <v>204</v>
      </c>
      <c r="E14" s="345">
        <v>450</v>
      </c>
      <c r="F14" s="346">
        <v>450</v>
      </c>
      <c r="G14" s="373" t="s">
        <v>369</v>
      </c>
      <c r="H14" s="374"/>
      <c r="I14" s="374"/>
      <c r="J14" s="375"/>
    </row>
    <row r="15" spans="1:10" ht="15">
      <c r="A15" s="141"/>
      <c r="B15" s="212" t="s">
        <v>338</v>
      </c>
      <c r="C15" s="184">
        <v>1580628.12</v>
      </c>
      <c r="D15" s="141" t="s">
        <v>204</v>
      </c>
      <c r="E15" s="345">
        <v>7.3</v>
      </c>
      <c r="F15" s="347">
        <v>7.3</v>
      </c>
      <c r="G15" s="373" t="s">
        <v>291</v>
      </c>
      <c r="H15" s="374"/>
      <c r="I15" s="374"/>
      <c r="J15" s="375"/>
    </row>
    <row r="16" spans="1:10" ht="18.75">
      <c r="A16" s="141"/>
      <c r="B16" s="183" t="s">
        <v>339</v>
      </c>
      <c r="C16" s="184">
        <v>130000</v>
      </c>
      <c r="D16" s="141" t="s">
        <v>204</v>
      </c>
      <c r="E16" s="157"/>
      <c r="F16" s="222"/>
      <c r="G16" s="157"/>
      <c r="H16" s="157"/>
      <c r="I16" s="159"/>
    </row>
    <row r="17" spans="1:9" ht="15">
      <c r="A17" s="155"/>
      <c r="B17" s="172" t="s">
        <v>340</v>
      </c>
      <c r="C17" s="184">
        <v>6923455.1699999999</v>
      </c>
      <c r="D17" s="141" t="s">
        <v>204</v>
      </c>
      <c r="E17" s="163"/>
      <c r="F17" s="223"/>
      <c r="G17" s="157"/>
      <c r="H17" s="157"/>
      <c r="I17" s="159"/>
    </row>
    <row r="18" spans="1:9" ht="15">
      <c r="A18" s="155"/>
      <c r="B18" s="172" t="s">
        <v>341</v>
      </c>
      <c r="C18" s="141"/>
      <c r="D18" s="141"/>
      <c r="E18" s="163"/>
      <c r="F18" s="223"/>
      <c r="G18" s="157"/>
      <c r="H18" s="157"/>
      <c r="I18" s="159"/>
    </row>
    <row r="19" spans="1:9" ht="15">
      <c r="A19" s="155"/>
      <c r="B19" s="172" t="s">
        <v>46</v>
      </c>
      <c r="C19" s="141"/>
      <c r="D19" s="141"/>
      <c r="E19" s="163"/>
      <c r="F19" s="223"/>
      <c r="G19" s="157"/>
      <c r="H19" s="157"/>
      <c r="I19" s="159"/>
    </row>
    <row r="20" spans="1:9" ht="16.5" thickBot="1">
      <c r="A20" s="152"/>
      <c r="B20" s="172"/>
      <c r="C20" s="141"/>
      <c r="D20" s="141"/>
      <c r="E20" s="168"/>
      <c r="F20" s="224"/>
      <c r="G20" s="157"/>
      <c r="H20" s="157"/>
      <c r="I20" s="159"/>
    </row>
    <row r="21" spans="1:9" ht="20.25" customHeight="1" thickBot="1">
      <c r="A21" s="175" t="s">
        <v>342</v>
      </c>
      <c r="B21" s="176" t="s">
        <v>192</v>
      </c>
      <c r="C21" s="177" t="s">
        <v>343</v>
      </c>
      <c r="D21" s="187" t="s">
        <v>237</v>
      </c>
      <c r="E21" s="157"/>
      <c r="F21" s="223"/>
      <c r="G21" s="149"/>
      <c r="H21" s="157"/>
      <c r="I21" s="159"/>
    </row>
    <row r="22" spans="1:9" ht="20.25" customHeight="1" thickBot="1">
      <c r="A22" s="175"/>
      <c r="B22" s="145" t="s">
        <v>238</v>
      </c>
      <c r="C22" s="204"/>
      <c r="D22" s="188"/>
      <c r="E22" s="157"/>
      <c r="F22" s="223"/>
      <c r="G22" s="149"/>
      <c r="H22" s="157"/>
      <c r="I22" s="159"/>
    </row>
    <row r="23" spans="1:9" ht="15">
      <c r="A23" s="186">
        <v>1</v>
      </c>
      <c r="B23" s="202" t="s">
        <v>239</v>
      </c>
      <c r="C23" s="203" t="s">
        <v>242</v>
      </c>
      <c r="D23" s="198" t="s">
        <v>344</v>
      </c>
      <c r="E23" s="149"/>
      <c r="F23" s="225"/>
      <c r="G23" s="160"/>
      <c r="H23" s="157"/>
      <c r="I23" s="159"/>
    </row>
    <row r="24" spans="1:9" ht="15">
      <c r="A24" s="178">
        <v>2</v>
      </c>
      <c r="B24" s="179" t="s">
        <v>240</v>
      </c>
      <c r="C24" s="194" t="s">
        <v>242</v>
      </c>
      <c r="D24" s="193" t="s">
        <v>345</v>
      </c>
      <c r="E24" s="149"/>
      <c r="F24" s="225"/>
      <c r="G24" s="160"/>
      <c r="H24" s="157"/>
      <c r="I24" s="159"/>
    </row>
    <row r="25" spans="1:9" ht="15">
      <c r="A25" s="178">
        <v>3</v>
      </c>
      <c r="B25" s="179" t="s">
        <v>243</v>
      </c>
      <c r="C25" s="194" t="s">
        <v>242</v>
      </c>
      <c r="D25" s="195" t="s">
        <v>346</v>
      </c>
      <c r="E25" s="149"/>
      <c r="F25" s="225"/>
      <c r="G25" s="160"/>
      <c r="H25" s="157"/>
      <c r="I25" s="159"/>
    </row>
    <row r="26" spans="1:9" ht="15">
      <c r="A26" s="178">
        <v>4</v>
      </c>
      <c r="B26" s="179" t="s">
        <v>244</v>
      </c>
      <c r="C26" s="194" t="s">
        <v>242</v>
      </c>
      <c r="D26" s="195" t="s">
        <v>347</v>
      </c>
      <c r="E26" s="149"/>
      <c r="F26" s="225"/>
      <c r="G26" s="160"/>
      <c r="H26" s="157"/>
      <c r="I26" s="159"/>
    </row>
    <row r="27" spans="1:9" ht="15.75" thickBot="1">
      <c r="A27" s="185">
        <v>5</v>
      </c>
      <c r="B27" s="199" t="s">
        <v>245</v>
      </c>
      <c r="C27" s="200" t="s">
        <v>242</v>
      </c>
      <c r="D27" s="201" t="s">
        <v>348</v>
      </c>
      <c r="E27" s="149"/>
      <c r="F27" s="225"/>
      <c r="G27" s="160"/>
      <c r="H27" s="157"/>
      <c r="I27" s="159"/>
    </row>
    <row r="28" spans="1:9" ht="15.75" thickBot="1">
      <c r="A28" s="205"/>
      <c r="B28" s="206" t="s">
        <v>246</v>
      </c>
      <c r="C28" s="207"/>
      <c r="D28" s="208"/>
      <c r="E28" s="149"/>
      <c r="F28" s="225"/>
      <c r="G28" s="160"/>
      <c r="H28" s="157"/>
      <c r="I28" s="159"/>
    </row>
    <row r="29" spans="1:9" ht="15">
      <c r="A29" s="186">
        <v>6</v>
      </c>
      <c r="B29" s="196" t="s">
        <v>227</v>
      </c>
      <c r="C29" s="197">
        <v>220000</v>
      </c>
      <c r="D29" s="216" t="s">
        <v>349</v>
      </c>
      <c r="E29" s="149"/>
      <c r="F29" s="225"/>
      <c r="G29" s="160"/>
      <c r="H29" s="157"/>
      <c r="I29" s="159"/>
    </row>
    <row r="30" spans="1:9" ht="15">
      <c r="A30" s="178">
        <v>7</v>
      </c>
      <c r="B30" s="181" t="s">
        <v>247</v>
      </c>
      <c r="C30" s="191">
        <v>220000</v>
      </c>
      <c r="D30" s="209" t="s">
        <v>350</v>
      </c>
      <c r="E30" s="149"/>
      <c r="F30" s="225"/>
      <c r="G30" s="160"/>
      <c r="H30" s="157"/>
      <c r="I30" s="159"/>
    </row>
    <row r="31" spans="1:9" ht="15">
      <c r="A31" s="178">
        <v>8</v>
      </c>
      <c r="B31" s="179" t="s">
        <v>279</v>
      </c>
      <c r="C31" s="190">
        <v>867240</v>
      </c>
      <c r="D31" s="193" t="s">
        <v>351</v>
      </c>
      <c r="E31" s="149"/>
      <c r="F31" s="225"/>
      <c r="G31" s="160"/>
      <c r="H31" s="157"/>
      <c r="I31" s="159"/>
    </row>
    <row r="32" spans="1:9" ht="16.5" customHeight="1">
      <c r="A32" s="178">
        <v>9</v>
      </c>
      <c r="B32" s="179" t="s">
        <v>248</v>
      </c>
      <c r="C32" s="190">
        <v>89700</v>
      </c>
      <c r="D32" s="193" t="s">
        <v>352</v>
      </c>
      <c r="E32" s="149"/>
      <c r="F32" s="225"/>
      <c r="G32" s="160"/>
      <c r="H32" s="157"/>
      <c r="I32" s="159"/>
    </row>
    <row r="33" spans="1:9" ht="16.5" customHeight="1">
      <c r="A33" s="178">
        <v>10</v>
      </c>
      <c r="B33" s="181" t="s">
        <v>249</v>
      </c>
      <c r="C33" s="191">
        <v>209300</v>
      </c>
      <c r="D33" s="193" t="s">
        <v>353</v>
      </c>
      <c r="E33" s="149"/>
      <c r="F33" s="225"/>
      <c r="G33" s="160"/>
      <c r="H33" s="157"/>
      <c r="I33" s="159"/>
    </row>
    <row r="34" spans="1:9" ht="16.5" customHeight="1">
      <c r="A34" s="178">
        <v>11</v>
      </c>
      <c r="B34" s="181" t="s">
        <v>250</v>
      </c>
      <c r="C34" s="191">
        <v>239200</v>
      </c>
      <c r="D34" s="193" t="s">
        <v>318</v>
      </c>
      <c r="E34" s="149"/>
      <c r="F34" s="225"/>
      <c r="G34" s="160"/>
      <c r="H34" s="157"/>
      <c r="I34" s="159"/>
    </row>
    <row r="35" spans="1:9" ht="16.5" customHeight="1">
      <c r="A35" s="178">
        <v>12</v>
      </c>
      <c r="B35" s="181" t="s">
        <v>251</v>
      </c>
      <c r="C35" s="191">
        <v>149500</v>
      </c>
      <c r="D35" s="193" t="s">
        <v>319</v>
      </c>
      <c r="E35" s="149"/>
      <c r="F35" s="225"/>
      <c r="G35" s="160"/>
      <c r="H35" s="157"/>
      <c r="I35" s="159"/>
    </row>
    <row r="36" spans="1:9" ht="16.5" customHeight="1">
      <c r="A36" s="178">
        <v>13</v>
      </c>
      <c r="B36" s="181" t="s">
        <v>294</v>
      </c>
      <c r="C36" s="191">
        <v>260130</v>
      </c>
      <c r="D36" s="193" t="s">
        <v>354</v>
      </c>
      <c r="E36" s="149"/>
      <c r="F36" s="156"/>
      <c r="G36" s="160"/>
      <c r="H36" s="157"/>
      <c r="I36" s="159"/>
    </row>
    <row r="37" spans="1:9" ht="16.5" customHeight="1">
      <c r="A37" s="178">
        <v>14</v>
      </c>
      <c r="B37" s="181" t="s">
        <v>296</v>
      </c>
      <c r="C37" s="191">
        <v>73600</v>
      </c>
      <c r="D37" s="193" t="s">
        <v>321</v>
      </c>
      <c r="E37" s="149"/>
      <c r="F37" s="156"/>
      <c r="G37" s="160"/>
      <c r="H37" s="157"/>
      <c r="I37" s="159"/>
    </row>
    <row r="38" spans="1:9" ht="16.5" customHeight="1">
      <c r="A38" s="178">
        <v>15</v>
      </c>
      <c r="B38" s="181" t="s">
        <v>252</v>
      </c>
      <c r="C38" s="191">
        <v>32500</v>
      </c>
      <c r="D38" s="193" t="s">
        <v>301</v>
      </c>
      <c r="E38" s="149"/>
      <c r="F38" s="156"/>
      <c r="G38" s="160"/>
      <c r="H38" s="157"/>
      <c r="I38" s="159"/>
    </row>
    <row r="39" spans="1:9" ht="16.5" customHeight="1">
      <c r="A39" s="178">
        <v>16</v>
      </c>
      <c r="B39" s="181" t="s">
        <v>253</v>
      </c>
      <c r="C39" s="191">
        <v>15000</v>
      </c>
      <c r="D39" s="193" t="s">
        <v>302</v>
      </c>
      <c r="E39" s="149"/>
      <c r="F39" s="156"/>
      <c r="G39" s="160"/>
      <c r="H39" s="157"/>
      <c r="I39" s="159"/>
    </row>
    <row r="40" spans="1:9" ht="16.5" customHeight="1">
      <c r="A40" s="178">
        <v>17</v>
      </c>
      <c r="B40" s="181" t="s">
        <v>297</v>
      </c>
      <c r="C40" s="191">
        <v>30000</v>
      </c>
      <c r="D40" s="193" t="s">
        <v>355</v>
      </c>
      <c r="E40" s="149"/>
      <c r="F40" s="156"/>
      <c r="G40" s="160"/>
      <c r="H40" s="157"/>
      <c r="I40" s="159"/>
    </row>
    <row r="41" spans="1:9" ht="16.5" customHeight="1">
      <c r="A41" s="178">
        <v>18</v>
      </c>
      <c r="B41" s="181" t="s">
        <v>254</v>
      </c>
      <c r="C41" s="191">
        <v>187200</v>
      </c>
      <c r="D41" s="193" t="s">
        <v>303</v>
      </c>
      <c r="E41" s="149"/>
      <c r="F41" s="156"/>
      <c r="G41" s="160"/>
      <c r="H41" s="157"/>
      <c r="I41" s="159"/>
    </row>
    <row r="42" spans="1:9" ht="16.5" customHeight="1">
      <c r="A42" s="178">
        <v>19</v>
      </c>
      <c r="B42" s="181" t="s">
        <v>356</v>
      </c>
      <c r="C42" s="191">
        <v>185000</v>
      </c>
      <c r="D42" s="193" t="s">
        <v>357</v>
      </c>
      <c r="E42" s="149"/>
      <c r="F42" s="156"/>
      <c r="G42" s="160"/>
      <c r="H42" s="157"/>
      <c r="I42" s="159"/>
    </row>
    <row r="43" spans="1:9" ht="16.5" customHeight="1">
      <c r="A43" s="178">
        <v>20</v>
      </c>
      <c r="B43" s="181" t="s">
        <v>280</v>
      </c>
      <c r="C43" s="191">
        <v>240000</v>
      </c>
      <c r="D43" s="211" t="s">
        <v>260</v>
      </c>
      <c r="E43" s="149"/>
      <c r="F43" s="156"/>
      <c r="G43" s="160"/>
      <c r="H43" s="157"/>
      <c r="I43" s="159"/>
    </row>
    <row r="44" spans="1:9" ht="16.5" customHeight="1">
      <c r="A44" s="178">
        <v>21</v>
      </c>
      <c r="B44" s="181" t="s">
        <v>358</v>
      </c>
      <c r="C44" s="191">
        <v>120000</v>
      </c>
      <c r="D44" s="193" t="s">
        <v>324</v>
      </c>
      <c r="E44" s="149"/>
      <c r="F44" s="156"/>
      <c r="G44" s="160"/>
      <c r="H44" s="157"/>
      <c r="I44" s="159"/>
    </row>
    <row r="45" spans="1:9" ht="16.5" customHeight="1">
      <c r="A45" s="178">
        <v>22</v>
      </c>
      <c r="B45" s="181" t="s">
        <v>258</v>
      </c>
      <c r="C45" s="191">
        <v>374256</v>
      </c>
      <c r="D45" s="193" t="s">
        <v>325</v>
      </c>
      <c r="E45" s="149"/>
      <c r="F45" s="156"/>
      <c r="G45" s="160"/>
      <c r="H45" s="157"/>
      <c r="I45" s="159"/>
    </row>
    <row r="46" spans="1:9" ht="16.5" customHeight="1">
      <c r="A46" s="213">
        <v>23</v>
      </c>
      <c r="B46" s="181" t="s">
        <v>256</v>
      </c>
      <c r="C46" s="191">
        <v>486622.5</v>
      </c>
      <c r="D46" s="214" t="s">
        <v>359</v>
      </c>
      <c r="E46" s="149"/>
      <c r="F46" s="156"/>
      <c r="G46" s="160"/>
      <c r="H46" s="157"/>
      <c r="I46" s="159"/>
    </row>
    <row r="47" spans="1:9" ht="16.5" customHeight="1">
      <c r="A47" s="215">
        <v>24</v>
      </c>
      <c r="B47" s="179" t="s">
        <v>360</v>
      </c>
      <c r="C47" s="190">
        <v>30000</v>
      </c>
      <c r="D47" s="193" t="s">
        <v>304</v>
      </c>
      <c r="E47" s="149"/>
      <c r="F47" s="156"/>
      <c r="G47" s="160"/>
      <c r="H47" s="157"/>
      <c r="I47" s="159"/>
    </row>
    <row r="48" spans="1:9" ht="16.5" customHeight="1">
      <c r="A48" s="217">
        <v>25</v>
      </c>
      <c r="B48" s="181" t="s">
        <v>361</v>
      </c>
      <c r="C48" s="191">
        <v>205000</v>
      </c>
      <c r="D48" s="214" t="s">
        <v>306</v>
      </c>
      <c r="E48" s="149"/>
      <c r="F48" s="156"/>
      <c r="G48" s="160"/>
      <c r="H48" s="157"/>
      <c r="I48" s="159"/>
    </row>
    <row r="49" spans="1:9" ht="16.5" customHeight="1">
      <c r="A49" s="217"/>
      <c r="B49" s="181"/>
      <c r="C49" s="191"/>
      <c r="D49" s="214"/>
      <c r="E49" s="149"/>
      <c r="F49" s="156"/>
      <c r="G49" s="160"/>
      <c r="H49" s="157"/>
      <c r="I49" s="159"/>
    </row>
    <row r="50" spans="1:9" ht="16.5" customHeight="1" thickBot="1">
      <c r="A50" s="217">
        <v>26</v>
      </c>
      <c r="B50" s="181" t="s">
        <v>259</v>
      </c>
      <c r="C50" s="191">
        <v>560000</v>
      </c>
      <c r="D50" s="214" t="s">
        <v>261</v>
      </c>
      <c r="E50" s="149"/>
      <c r="F50" s="156"/>
      <c r="G50" s="160"/>
      <c r="H50" s="157"/>
      <c r="I50" s="159"/>
    </row>
    <row r="51" spans="1:9" ht="15.75" thickBot="1">
      <c r="A51" s="144">
        <v>27</v>
      </c>
      <c r="B51" s="145" t="s">
        <v>295</v>
      </c>
      <c r="C51" s="192">
        <v>72578</v>
      </c>
      <c r="D51" s="189"/>
      <c r="E51" s="149"/>
      <c r="F51" s="150"/>
      <c r="G51" s="151"/>
      <c r="H51" s="157"/>
      <c r="I51" s="159"/>
    </row>
    <row r="52" spans="1:9" ht="15">
      <c r="A52" s="149">
        <v>28</v>
      </c>
      <c r="B52" s="150" t="s">
        <v>362</v>
      </c>
      <c r="C52" s="151">
        <v>1076000</v>
      </c>
      <c r="D52" s="184" t="s">
        <v>307</v>
      </c>
      <c r="E52" s="149"/>
      <c r="F52" s="150"/>
      <c r="G52" s="151"/>
      <c r="H52" s="157"/>
      <c r="I52" s="159"/>
    </row>
    <row r="53" spans="1:9" ht="15">
      <c r="A53" s="149"/>
      <c r="B53" s="150"/>
      <c r="C53" s="151"/>
      <c r="D53" s="184"/>
      <c r="E53" s="149"/>
      <c r="F53" s="150"/>
      <c r="G53" s="151"/>
      <c r="H53" s="157"/>
      <c r="I53" s="159"/>
    </row>
    <row r="54" spans="1:9" ht="15">
      <c r="A54" s="149"/>
      <c r="B54" s="150" t="s">
        <v>363</v>
      </c>
      <c r="C54" s="151">
        <v>5942826.5</v>
      </c>
      <c r="D54" s="150"/>
      <c r="E54" s="149"/>
      <c r="F54" s="150"/>
      <c r="G54" s="151"/>
      <c r="H54" s="157"/>
      <c r="I54" s="159"/>
    </row>
    <row r="55" spans="1:9" ht="15">
      <c r="A55" s="149">
        <v>29</v>
      </c>
      <c r="B55" t="s">
        <v>364</v>
      </c>
      <c r="C55" s="151">
        <v>1580628.12</v>
      </c>
      <c r="D55" s="141" t="s">
        <v>365</v>
      </c>
      <c r="E55" s="149"/>
      <c r="F55" s="150"/>
      <c r="G55" s="151"/>
      <c r="H55" s="157"/>
      <c r="I55" s="159"/>
    </row>
    <row r="56" spans="1:9" ht="18.75">
      <c r="C56" s="1"/>
      <c r="D56" s="1"/>
      <c r="E56" s="159"/>
      <c r="F56" s="169"/>
      <c r="G56" s="170"/>
      <c r="H56" s="10"/>
      <c r="I56" s="159"/>
    </row>
    <row r="57" spans="1:9" ht="15">
      <c r="B57" s="147"/>
      <c r="C57" s="147"/>
      <c r="D57" s="147"/>
      <c r="E57" s="159"/>
      <c r="F57" s="159"/>
      <c r="G57" s="159"/>
      <c r="H57" s="159"/>
      <c r="I57" s="159"/>
    </row>
    <row r="58" spans="1:9">
      <c r="E58" s="159"/>
      <c r="F58" s="159"/>
      <c r="G58" s="159"/>
      <c r="H58" s="159"/>
      <c r="I58" s="159"/>
    </row>
    <row r="59" spans="1:9">
      <c r="E59" s="159"/>
      <c r="F59" s="159"/>
      <c r="G59" s="159"/>
      <c r="H59" s="159"/>
      <c r="I59" s="159"/>
    </row>
    <row r="60" spans="1:9" ht="15">
      <c r="B60" s="147"/>
      <c r="C60" s="147"/>
      <c r="D60" s="147"/>
      <c r="E60" s="159"/>
      <c r="F60" s="150"/>
      <c r="G60" s="159"/>
      <c r="H60" s="150"/>
      <c r="I60" s="159"/>
    </row>
    <row r="61" spans="1:9" ht="15">
      <c r="B61" s="147"/>
      <c r="C61" s="147"/>
      <c r="E61" s="159"/>
      <c r="F61" s="150"/>
      <c r="G61" s="150"/>
      <c r="H61" s="159"/>
      <c r="I61" s="159"/>
    </row>
    <row r="62" spans="1:9">
      <c r="E62" s="159"/>
      <c r="F62" s="159"/>
      <c r="G62" s="159"/>
      <c r="H62" s="159"/>
      <c r="I62" s="159"/>
    </row>
    <row r="63" spans="1:9" ht="15">
      <c r="B63" s="147"/>
      <c r="D63" s="147"/>
      <c r="E63" s="159"/>
      <c r="F63" s="150"/>
      <c r="G63" s="159"/>
      <c r="H63" s="150"/>
      <c r="I63" s="159"/>
    </row>
    <row r="64" spans="1:9">
      <c r="E64" s="159"/>
      <c r="F64" s="159"/>
      <c r="G64" s="159"/>
      <c r="H64" s="159"/>
      <c r="I64" s="159"/>
    </row>
    <row r="65" spans="5:9">
      <c r="E65" s="159"/>
      <c r="F65" s="159"/>
      <c r="G65" s="159"/>
      <c r="H65" s="159"/>
      <c r="I65" s="159"/>
    </row>
  </sheetData>
  <mergeCells count="9">
    <mergeCell ref="G13:J13"/>
    <mergeCell ref="G14:J14"/>
    <mergeCell ref="G15:J15"/>
    <mergeCell ref="G7:J7"/>
    <mergeCell ref="G6:J6"/>
    <mergeCell ref="G8:J8"/>
    <mergeCell ref="G9:J9"/>
    <mergeCell ref="G10:J10"/>
    <mergeCell ref="G11:J11"/>
  </mergeCells>
  <pageMargins left="1.03" right="0.15748031496062992" top="0.39370078740157483" bottom="0.35433070866141736" header="0.31496062992125984" footer="0.31496062992125984"/>
  <pageSetup paperSize="9" scale="6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5"/>
  <sheetViews>
    <sheetView zoomScale="35" zoomScaleNormal="35" workbookViewId="0">
      <selection activeCell="G30" sqref="G30"/>
    </sheetView>
  </sheetViews>
  <sheetFormatPr defaultRowHeight="12.75"/>
  <cols>
    <col min="1" max="1" width="10.42578125" customWidth="1"/>
    <col min="2" max="2" width="126.140625" customWidth="1"/>
    <col min="3" max="3" width="144.140625" customWidth="1"/>
    <col min="4" max="4" width="32.7109375" customWidth="1"/>
    <col min="5" max="5" width="73.85546875" customWidth="1"/>
    <col min="6" max="6" width="55.28515625" customWidth="1"/>
    <col min="7" max="7" width="17.85546875" customWidth="1"/>
    <col min="8" max="8" width="61.5703125" customWidth="1"/>
  </cols>
  <sheetData>
    <row r="1" spans="1:10" ht="20.25">
      <c r="E1" s="233" t="s">
        <v>281</v>
      </c>
      <c r="F1" s="341"/>
      <c r="I1" s="226"/>
    </row>
    <row r="2" spans="1:10" ht="20.25">
      <c r="A2" s="147"/>
      <c r="B2" s="147"/>
      <c r="E2" s="245" t="s">
        <v>282</v>
      </c>
      <c r="F2" s="342"/>
      <c r="G2" s="147"/>
      <c r="I2" s="226"/>
    </row>
    <row r="3" spans="1:10" ht="20.25">
      <c r="A3" s="147"/>
      <c r="B3" s="147"/>
      <c r="E3" s="233" t="s">
        <v>329</v>
      </c>
      <c r="F3" s="341"/>
      <c r="G3" s="147"/>
      <c r="I3" s="227"/>
    </row>
    <row r="4" spans="1:10" s="228" customFormat="1" ht="30">
      <c r="B4" s="376" t="s">
        <v>328</v>
      </c>
      <c r="C4" s="377"/>
      <c r="F4" s="230"/>
      <c r="G4" s="231"/>
      <c r="H4" s="230"/>
      <c r="I4" s="230"/>
      <c r="J4" s="230"/>
    </row>
    <row r="5" spans="1:10" s="228" customFormat="1" ht="30">
      <c r="B5" s="255" t="s">
        <v>217</v>
      </c>
      <c r="C5" s="254"/>
      <c r="F5" s="230"/>
      <c r="G5" s="231"/>
      <c r="H5" s="230"/>
      <c r="I5" s="230"/>
      <c r="J5" s="230"/>
    </row>
    <row r="6" spans="1:10" s="228" customFormat="1" ht="30">
      <c r="B6" s="255"/>
      <c r="C6" s="254"/>
      <c r="H6" s="230"/>
      <c r="I6" s="230"/>
      <c r="J6" s="230"/>
    </row>
    <row r="7" spans="1:10" s="228" customFormat="1" ht="30">
      <c r="B7" s="255" t="s">
        <v>194</v>
      </c>
      <c r="C7" s="340" t="s">
        <v>287</v>
      </c>
      <c r="D7" s="232"/>
      <c r="E7" s="232"/>
      <c r="F7" s="230"/>
      <c r="G7" s="230"/>
      <c r="H7" s="230"/>
    </row>
    <row r="8" spans="1:10" s="228" customFormat="1" ht="30">
      <c r="B8" s="255" t="s">
        <v>195</v>
      </c>
      <c r="C8" s="340" t="s">
        <v>285</v>
      </c>
      <c r="D8" s="232"/>
      <c r="E8" s="232"/>
      <c r="F8" s="230"/>
      <c r="G8" s="230"/>
      <c r="H8" s="230"/>
    </row>
    <row r="9" spans="1:10" s="228" customFormat="1" ht="30">
      <c r="B9" s="255"/>
      <c r="C9" s="340" t="s">
        <v>286</v>
      </c>
      <c r="D9" s="232"/>
      <c r="E9" s="232"/>
      <c r="F9" s="230"/>
      <c r="G9" s="230"/>
      <c r="H9" s="230"/>
    </row>
    <row r="10" spans="1:10" s="228" customFormat="1" ht="30">
      <c r="B10" s="255"/>
      <c r="C10" s="340"/>
      <c r="D10" s="232"/>
      <c r="E10" s="232"/>
      <c r="F10" s="230"/>
      <c r="G10" s="230"/>
      <c r="H10" s="230"/>
    </row>
    <row r="11" spans="1:10" s="228" customFormat="1" ht="25.5">
      <c r="B11" s="249"/>
      <c r="C11" s="251"/>
      <c r="D11" s="232"/>
      <c r="E11" s="232"/>
      <c r="F11" s="230"/>
      <c r="G11" s="230"/>
      <c r="H11" s="230"/>
    </row>
    <row r="12" spans="1:10" s="228" customFormat="1" ht="25.5">
      <c r="B12" s="249"/>
      <c r="C12" s="251"/>
      <c r="E12" s="233"/>
      <c r="F12" s="230"/>
      <c r="G12" s="230"/>
      <c r="H12" s="230"/>
    </row>
    <row r="13" spans="1:10" s="228" customFormat="1" ht="25.5">
      <c r="B13" s="249" t="s">
        <v>370</v>
      </c>
      <c r="C13" s="250"/>
      <c r="E13" s="233"/>
      <c r="F13" s="230"/>
      <c r="G13" s="230"/>
      <c r="H13" s="230"/>
    </row>
    <row r="14" spans="1:10" s="228" customFormat="1" ht="26.25" thickBot="1">
      <c r="B14" s="249"/>
      <c r="C14" s="251"/>
      <c r="E14" s="233"/>
      <c r="F14" s="230"/>
      <c r="G14" s="231"/>
      <c r="H14" s="230"/>
      <c r="I14" s="230"/>
      <c r="J14" s="230"/>
    </row>
    <row r="15" spans="1:10" s="228" customFormat="1" ht="48.75" customHeight="1" thickBot="1">
      <c r="A15" s="256" t="s">
        <v>114</v>
      </c>
      <c r="B15" s="257" t="s">
        <v>267</v>
      </c>
      <c r="C15" s="258" t="s">
        <v>237</v>
      </c>
      <c r="D15" s="259" t="s">
        <v>241</v>
      </c>
      <c r="E15" s="260" t="s">
        <v>265</v>
      </c>
      <c r="F15" s="230"/>
      <c r="G15" s="234"/>
      <c r="H15" s="230"/>
      <c r="I15" s="230"/>
      <c r="J15" s="230"/>
    </row>
    <row r="16" spans="1:10" s="228" customFormat="1" ht="33.75" thickBot="1">
      <c r="A16" s="256">
        <v>1</v>
      </c>
      <c r="B16" s="261" t="s">
        <v>262</v>
      </c>
      <c r="C16" s="262" t="s">
        <v>288</v>
      </c>
      <c r="D16" s="263"/>
      <c r="E16" s="264">
        <v>2654721.96</v>
      </c>
      <c r="F16" s="230"/>
      <c r="G16" s="234"/>
      <c r="H16" s="230"/>
      <c r="I16" s="230"/>
      <c r="J16" s="230"/>
    </row>
    <row r="17" spans="1:11" s="228" customFormat="1" ht="33.75" thickBot="1">
      <c r="A17" s="256">
        <v>2</v>
      </c>
      <c r="B17" s="261" t="s">
        <v>247</v>
      </c>
      <c r="C17" s="262" t="s">
        <v>289</v>
      </c>
      <c r="D17" s="263"/>
      <c r="E17" s="264">
        <v>214742.88</v>
      </c>
      <c r="F17" s="230"/>
      <c r="G17" s="234"/>
      <c r="H17" s="230"/>
      <c r="I17" s="230"/>
      <c r="J17" s="230"/>
    </row>
    <row r="18" spans="1:11" s="228" customFormat="1" ht="33.75" thickBot="1">
      <c r="A18" s="256">
        <v>3</v>
      </c>
      <c r="B18" s="261" t="s">
        <v>193</v>
      </c>
      <c r="C18" s="262" t="s">
        <v>309</v>
      </c>
      <c r="D18" s="263"/>
      <c r="E18" s="264">
        <v>308946.14</v>
      </c>
      <c r="F18" s="230"/>
      <c r="G18" s="234"/>
      <c r="H18" s="230"/>
      <c r="I18" s="230"/>
      <c r="J18" s="230"/>
    </row>
    <row r="19" spans="1:11" s="228" customFormat="1" ht="33.75" thickBot="1">
      <c r="A19" s="256">
        <v>4</v>
      </c>
      <c r="B19" s="261" t="s">
        <v>257</v>
      </c>
      <c r="C19" s="262" t="s">
        <v>268</v>
      </c>
      <c r="D19" s="263"/>
      <c r="E19" s="264">
        <v>476353.68</v>
      </c>
      <c r="F19" s="230"/>
      <c r="G19" s="234"/>
      <c r="H19" s="230"/>
      <c r="I19" s="230"/>
      <c r="J19" s="230"/>
    </row>
    <row r="20" spans="1:11" s="228" customFormat="1" ht="33.75" thickBot="1">
      <c r="A20" s="256">
        <v>5</v>
      </c>
      <c r="B20" s="261" t="s">
        <v>263</v>
      </c>
      <c r="C20" s="262" t="s">
        <v>290</v>
      </c>
      <c r="D20" s="263"/>
      <c r="E20" s="264">
        <v>158396.28</v>
      </c>
      <c r="F20" s="230"/>
      <c r="G20" s="234"/>
      <c r="H20" s="230"/>
      <c r="I20" s="230"/>
      <c r="J20" s="230"/>
    </row>
    <row r="21" spans="1:11" s="228" customFormat="1" ht="33.75" thickBot="1">
      <c r="A21" s="256">
        <v>6</v>
      </c>
      <c r="B21" s="261" t="s">
        <v>283</v>
      </c>
      <c r="C21" s="262" t="s">
        <v>284</v>
      </c>
      <c r="D21" s="263"/>
      <c r="E21" s="264">
        <v>891000</v>
      </c>
      <c r="F21" s="230"/>
      <c r="G21" s="234"/>
      <c r="H21" s="230"/>
      <c r="I21" s="230"/>
      <c r="J21" s="230"/>
    </row>
    <row r="22" spans="1:11" s="228" customFormat="1" ht="33.75" thickBot="1">
      <c r="A22" s="256">
        <v>7</v>
      </c>
      <c r="B22" s="261" t="s">
        <v>264</v>
      </c>
      <c r="C22" s="262" t="s">
        <v>308</v>
      </c>
      <c r="D22" s="263"/>
      <c r="E22" s="264">
        <v>362678.42</v>
      </c>
      <c r="F22" s="230"/>
      <c r="G22" s="234"/>
      <c r="H22" s="230"/>
      <c r="I22" s="230"/>
      <c r="J22" s="230"/>
    </row>
    <row r="23" spans="1:11" s="228" customFormat="1" ht="33.75" thickBot="1">
      <c r="A23" s="256">
        <v>8</v>
      </c>
      <c r="B23" s="261" t="s">
        <v>291</v>
      </c>
      <c r="C23" s="262" t="s">
        <v>292</v>
      </c>
      <c r="D23" s="263"/>
      <c r="E23" s="264">
        <v>1580628.24</v>
      </c>
      <c r="F23" s="230"/>
      <c r="G23" s="234"/>
      <c r="H23" s="230"/>
      <c r="I23" s="230"/>
      <c r="J23" s="230"/>
    </row>
    <row r="24" spans="1:11" s="228" customFormat="1" ht="51" customHeight="1" thickBot="1">
      <c r="A24" s="256"/>
      <c r="B24" s="257" t="s">
        <v>275</v>
      </c>
      <c r="C24" s="262"/>
      <c r="D24" s="265"/>
      <c r="E24" s="266">
        <f>SUM(E16:E23)</f>
        <v>6647467.5999999996</v>
      </c>
      <c r="F24" s="230"/>
      <c r="G24" s="234"/>
      <c r="H24" s="230"/>
      <c r="I24" s="230"/>
      <c r="J24" s="230"/>
    </row>
    <row r="25" spans="1:11" s="228" customFormat="1" ht="56.25" customHeight="1" thickBot="1">
      <c r="A25" s="256"/>
      <c r="B25" s="378" t="s">
        <v>371</v>
      </c>
      <c r="C25" s="379"/>
      <c r="D25" s="265"/>
      <c r="E25" s="266"/>
      <c r="F25" s="230"/>
      <c r="G25" s="234"/>
      <c r="H25" s="230"/>
      <c r="I25" s="230"/>
      <c r="J25" s="230"/>
    </row>
    <row r="26" spans="1:11" s="228" customFormat="1" ht="33" customHeight="1" thickBot="1">
      <c r="A26" s="256"/>
      <c r="B26" s="257" t="s">
        <v>238</v>
      </c>
      <c r="C26" s="267"/>
      <c r="D26" s="268"/>
      <c r="E26" s="269"/>
      <c r="F26" s="235"/>
      <c r="G26" s="236"/>
      <c r="H26" s="230"/>
      <c r="I26" s="230"/>
      <c r="J26" s="230"/>
    </row>
    <row r="27" spans="1:11" s="228" customFormat="1" ht="38.25" customHeight="1">
      <c r="A27" s="270">
        <v>1</v>
      </c>
      <c r="B27" s="271" t="s">
        <v>239</v>
      </c>
      <c r="C27" s="272" t="s">
        <v>269</v>
      </c>
      <c r="D27" s="273" t="s">
        <v>242</v>
      </c>
      <c r="E27" s="274">
        <v>3078025.56</v>
      </c>
      <c r="F27" s="235"/>
      <c r="G27" s="236"/>
      <c r="H27" s="230"/>
      <c r="I27" s="230"/>
      <c r="J27" s="230"/>
    </row>
    <row r="28" spans="1:11" s="228" customFormat="1" ht="31.5" customHeight="1">
      <c r="A28" s="275">
        <v>2</v>
      </c>
      <c r="B28" s="276" t="s">
        <v>240</v>
      </c>
      <c r="C28" s="277" t="s">
        <v>269</v>
      </c>
      <c r="D28" s="278" t="s">
        <v>242</v>
      </c>
      <c r="E28" s="279">
        <v>670273.66</v>
      </c>
      <c r="F28" s="235"/>
      <c r="G28" s="236"/>
      <c r="H28" s="230"/>
      <c r="I28" s="230"/>
      <c r="J28" s="230"/>
    </row>
    <row r="29" spans="1:11" s="228" customFormat="1" ht="33.75" customHeight="1">
      <c r="A29" s="275">
        <v>3</v>
      </c>
      <c r="B29" s="276" t="s">
        <v>243</v>
      </c>
      <c r="C29" s="280" t="s">
        <v>269</v>
      </c>
      <c r="D29" s="278" t="s">
        <v>242</v>
      </c>
      <c r="E29" s="281">
        <v>373269.48</v>
      </c>
      <c r="F29" s="237"/>
      <c r="G29" s="238"/>
      <c r="H29" s="230"/>
      <c r="I29" s="230"/>
      <c r="J29" s="230"/>
    </row>
    <row r="30" spans="1:11" s="228" customFormat="1" ht="31.5" customHeight="1" thickBot="1">
      <c r="A30" s="282">
        <v>4</v>
      </c>
      <c r="B30" s="283" t="s">
        <v>245</v>
      </c>
      <c r="C30" s="284" t="s">
        <v>269</v>
      </c>
      <c r="D30" s="285" t="s">
        <v>242</v>
      </c>
      <c r="E30" s="286">
        <v>1719403.57</v>
      </c>
      <c r="F30" s="230"/>
      <c r="G30" s="230"/>
      <c r="H30" s="236"/>
      <c r="I30" s="239"/>
      <c r="J30" s="230"/>
      <c r="K30" s="230"/>
    </row>
    <row r="31" spans="1:11" s="228" customFormat="1" ht="50.25" customHeight="1" thickBot="1">
      <c r="A31" s="282"/>
      <c r="B31" s="287" t="s">
        <v>266</v>
      </c>
      <c r="C31" s="284"/>
      <c r="D31" s="285" t="s">
        <v>242</v>
      </c>
      <c r="E31" s="288">
        <f>SUM(E27:E30)</f>
        <v>5840972.2700000005</v>
      </c>
      <c r="F31" s="230"/>
      <c r="G31" s="230"/>
      <c r="H31" s="236"/>
      <c r="I31" s="239"/>
      <c r="J31" s="230"/>
      <c r="K31" s="230"/>
    </row>
    <row r="32" spans="1:11" s="228" customFormat="1" ht="48.75" customHeight="1" thickBot="1">
      <c r="A32" s="282"/>
      <c r="B32" s="287" t="s">
        <v>271</v>
      </c>
      <c r="C32" s="284"/>
      <c r="D32" s="285"/>
      <c r="E32" s="286"/>
      <c r="F32" s="230"/>
      <c r="G32" s="230"/>
      <c r="H32" s="236"/>
      <c r="I32" s="239"/>
      <c r="J32" s="230"/>
      <c r="K32" s="230"/>
    </row>
    <row r="33" spans="1:11" s="228" customFormat="1" ht="31.5" customHeight="1" thickBot="1">
      <c r="A33" s="282">
        <v>1</v>
      </c>
      <c r="B33" s="283" t="s">
        <v>270</v>
      </c>
      <c r="C33" s="284" t="s">
        <v>273</v>
      </c>
      <c r="D33" s="285"/>
      <c r="E33" s="286">
        <v>59907</v>
      </c>
      <c r="F33" s="230"/>
      <c r="G33" s="230"/>
      <c r="H33" s="236"/>
      <c r="I33" s="239"/>
      <c r="J33" s="230"/>
      <c r="K33" s="230"/>
    </row>
    <row r="34" spans="1:11" s="228" customFormat="1" ht="33" customHeight="1" thickBot="1">
      <c r="A34" s="282">
        <v>2</v>
      </c>
      <c r="B34" s="283" t="s">
        <v>272</v>
      </c>
      <c r="C34" s="284"/>
      <c r="D34" s="285"/>
      <c r="E34" s="286">
        <v>35375.93</v>
      </c>
      <c r="F34" s="230"/>
      <c r="G34" s="230"/>
      <c r="H34" s="236"/>
      <c r="I34" s="239"/>
      <c r="J34" s="230"/>
      <c r="K34" s="230"/>
    </row>
    <row r="35" spans="1:11" s="228" customFormat="1" ht="35.25" customHeight="1" thickBot="1">
      <c r="A35" s="282">
        <v>3</v>
      </c>
      <c r="B35" s="283" t="s">
        <v>293</v>
      </c>
      <c r="C35" s="284" t="s">
        <v>372</v>
      </c>
      <c r="D35" s="285"/>
      <c r="E35" s="286">
        <v>10291.26</v>
      </c>
      <c r="F35" s="230"/>
      <c r="G35" s="230"/>
      <c r="H35" s="236"/>
      <c r="I35" s="239"/>
      <c r="J35" s="230"/>
      <c r="K35" s="230"/>
    </row>
    <row r="36" spans="1:11" s="228" customFormat="1" ht="50.25" customHeight="1" thickBot="1">
      <c r="A36" s="282"/>
      <c r="B36" s="287" t="s">
        <v>274</v>
      </c>
      <c r="C36" s="284"/>
      <c r="D36" s="289">
        <f>D34+D33</f>
        <v>0</v>
      </c>
      <c r="E36" s="288">
        <f>E33+E34+E35</f>
        <v>105574.18999999999</v>
      </c>
      <c r="F36" s="230"/>
      <c r="G36" s="230"/>
      <c r="H36" s="236"/>
      <c r="I36" s="239"/>
      <c r="J36" s="230"/>
      <c r="K36" s="230"/>
    </row>
    <row r="37" spans="1:11" s="228" customFormat="1" ht="50.25" customHeight="1" thickBot="1">
      <c r="A37" s="282"/>
      <c r="B37" s="287" t="s">
        <v>330</v>
      </c>
      <c r="C37" s="284"/>
      <c r="D37" s="289">
        <f>D24+D36</f>
        <v>0</v>
      </c>
      <c r="E37" s="288">
        <f>E24+E31+E36</f>
        <v>12594014.060000001</v>
      </c>
      <c r="F37" s="230"/>
      <c r="G37" s="230"/>
      <c r="H37" s="236"/>
      <c r="I37" s="239"/>
      <c r="J37" s="230"/>
      <c r="K37" s="230"/>
    </row>
    <row r="38" spans="1:11" s="228" customFormat="1" ht="33.75" thickBot="1">
      <c r="A38" s="290"/>
      <c r="B38" s="291" t="s">
        <v>46</v>
      </c>
      <c r="C38" s="290"/>
      <c r="D38" s="292"/>
      <c r="E38" s="293"/>
      <c r="F38" s="242"/>
      <c r="G38" s="239"/>
      <c r="H38" s="240"/>
      <c r="I38" s="241"/>
      <c r="J38" s="230"/>
      <c r="K38" s="230"/>
    </row>
    <row r="39" spans="1:11" s="228" customFormat="1" ht="51" customHeight="1" thickBot="1">
      <c r="A39" s="256" t="s">
        <v>114</v>
      </c>
      <c r="B39" s="257" t="s">
        <v>276</v>
      </c>
      <c r="C39" s="258" t="s">
        <v>237</v>
      </c>
      <c r="D39" s="294" t="s">
        <v>241</v>
      </c>
      <c r="E39" s="294" t="s">
        <v>265</v>
      </c>
      <c r="F39" s="235"/>
      <c r="G39" s="239"/>
      <c r="H39" s="240"/>
      <c r="I39" s="241"/>
      <c r="J39" s="230"/>
      <c r="K39" s="230"/>
    </row>
    <row r="40" spans="1:11" s="228" customFormat="1" ht="52.5" customHeight="1" thickBot="1">
      <c r="A40" s="256"/>
      <c r="B40" s="257" t="s">
        <v>238</v>
      </c>
      <c r="C40" s="267"/>
      <c r="D40" s="268"/>
      <c r="E40" s="269"/>
      <c r="F40" s="243"/>
      <c r="G40" s="239"/>
      <c r="H40" s="240"/>
      <c r="I40" s="241"/>
      <c r="J40" s="230"/>
      <c r="K40" s="230"/>
    </row>
    <row r="41" spans="1:11" s="228" customFormat="1" ht="33.75" customHeight="1">
      <c r="A41" s="270">
        <v>1</v>
      </c>
      <c r="B41" s="271" t="s">
        <v>239</v>
      </c>
      <c r="C41" s="272" t="s">
        <v>313</v>
      </c>
      <c r="D41" s="295" t="s">
        <v>242</v>
      </c>
      <c r="E41" s="296">
        <v>3095786.96</v>
      </c>
      <c r="F41" s="244"/>
      <c r="G41" s="229"/>
      <c r="I41" s="241"/>
      <c r="J41" s="230"/>
      <c r="K41" s="230"/>
    </row>
    <row r="42" spans="1:11" s="228" customFormat="1" ht="33.75" customHeight="1">
      <c r="A42" s="275">
        <v>2</v>
      </c>
      <c r="B42" s="276" t="s">
        <v>240</v>
      </c>
      <c r="C42" s="277" t="s">
        <v>311</v>
      </c>
      <c r="D42" s="297" t="s">
        <v>242</v>
      </c>
      <c r="E42" s="298">
        <v>698462.81</v>
      </c>
      <c r="F42" s="244"/>
      <c r="G42" s="229"/>
      <c r="I42" s="241"/>
      <c r="J42" s="230"/>
      <c r="K42" s="230"/>
    </row>
    <row r="43" spans="1:11" s="228" customFormat="1" ht="33" customHeight="1">
      <c r="A43" s="275">
        <v>3</v>
      </c>
      <c r="B43" s="276" t="s">
        <v>243</v>
      </c>
      <c r="C43" s="280" t="s">
        <v>314</v>
      </c>
      <c r="D43" s="297" t="s">
        <v>242</v>
      </c>
      <c r="E43" s="299">
        <v>168137.08</v>
      </c>
      <c r="F43" s="244"/>
      <c r="G43" s="229"/>
      <c r="I43" s="241"/>
      <c r="J43" s="230"/>
      <c r="K43" s="230"/>
    </row>
    <row r="44" spans="1:11" s="228" customFormat="1" ht="33.75" customHeight="1">
      <c r="A44" s="275">
        <v>4</v>
      </c>
      <c r="B44" s="276" t="s">
        <v>244</v>
      </c>
      <c r="C44" s="280" t="s">
        <v>315</v>
      </c>
      <c r="D44" s="297" t="s">
        <v>242</v>
      </c>
      <c r="E44" s="299">
        <v>188830.65</v>
      </c>
      <c r="F44" s="245"/>
      <c r="G44" s="229"/>
      <c r="I44" s="241"/>
      <c r="J44" s="230"/>
      <c r="K44" s="230"/>
    </row>
    <row r="45" spans="1:11" s="228" customFormat="1" ht="38.25" customHeight="1" thickBot="1">
      <c r="A45" s="282">
        <v>5</v>
      </c>
      <c r="B45" s="283" t="s">
        <v>245</v>
      </c>
      <c r="C45" s="284" t="s">
        <v>312</v>
      </c>
      <c r="D45" s="300" t="s">
        <v>242</v>
      </c>
      <c r="E45" s="301">
        <v>1705647.31</v>
      </c>
      <c r="F45" s="230"/>
      <c r="G45" s="239"/>
      <c r="H45" s="240"/>
      <c r="I45" s="241"/>
      <c r="J45" s="230"/>
      <c r="K45" s="230"/>
    </row>
    <row r="46" spans="1:11" s="228" customFormat="1" ht="45.75" customHeight="1" thickBot="1">
      <c r="A46" s="282"/>
      <c r="B46" s="287" t="s">
        <v>266</v>
      </c>
      <c r="C46" s="284"/>
      <c r="D46" s="300" t="s">
        <v>242</v>
      </c>
      <c r="E46" s="302">
        <f>E41+E42+E43+E44+E45</f>
        <v>5856864.8100000005</v>
      </c>
      <c r="F46" s="230"/>
      <c r="G46" s="239"/>
      <c r="H46" s="240"/>
      <c r="I46" s="241"/>
      <c r="J46" s="230"/>
      <c r="K46" s="230"/>
    </row>
    <row r="47" spans="1:11" s="228" customFormat="1" ht="39.75" customHeight="1" thickBot="1">
      <c r="A47" s="303"/>
      <c r="B47" s="304" t="s">
        <v>246</v>
      </c>
      <c r="C47" s="305"/>
      <c r="D47" s="306"/>
      <c r="E47" s="307"/>
      <c r="F47" s="230"/>
      <c r="G47" s="239"/>
      <c r="H47" s="246"/>
      <c r="I47" s="241"/>
      <c r="J47" s="230"/>
      <c r="K47" s="230"/>
    </row>
    <row r="48" spans="1:11" s="228" customFormat="1" ht="42.75" customHeight="1">
      <c r="A48" s="270">
        <v>6</v>
      </c>
      <c r="B48" s="308" t="s">
        <v>227</v>
      </c>
      <c r="C48" s="309" t="s">
        <v>310</v>
      </c>
      <c r="D48" s="310">
        <v>220000</v>
      </c>
      <c r="E48" s="311">
        <v>196075</v>
      </c>
      <c r="F48" s="230"/>
      <c r="G48" s="239"/>
      <c r="H48" s="246"/>
      <c r="I48" s="241"/>
      <c r="J48" s="230"/>
      <c r="K48" s="230"/>
    </row>
    <row r="49" spans="1:11" s="228" customFormat="1" ht="33" customHeight="1">
      <c r="A49" s="275">
        <v>7</v>
      </c>
      <c r="B49" s="312" t="s">
        <v>247</v>
      </c>
      <c r="C49" s="313" t="s">
        <v>300</v>
      </c>
      <c r="D49" s="314">
        <v>220000</v>
      </c>
      <c r="E49" s="315">
        <v>211491.65</v>
      </c>
      <c r="F49" s="230"/>
      <c r="G49" s="239"/>
      <c r="H49" s="246"/>
      <c r="I49" s="241"/>
      <c r="J49" s="230"/>
      <c r="K49" s="230"/>
    </row>
    <row r="50" spans="1:11" s="228" customFormat="1" ht="39" customHeight="1">
      <c r="A50" s="275">
        <v>8</v>
      </c>
      <c r="B50" s="276" t="s">
        <v>248</v>
      </c>
      <c r="C50" s="277" t="s">
        <v>316</v>
      </c>
      <c r="D50" s="316">
        <v>89700</v>
      </c>
      <c r="E50" s="317">
        <v>85013</v>
      </c>
      <c r="F50" s="230"/>
      <c r="G50" s="239"/>
      <c r="H50" s="246"/>
      <c r="I50" s="241"/>
      <c r="J50" s="230"/>
      <c r="K50" s="230"/>
    </row>
    <row r="51" spans="1:11" s="228" customFormat="1" ht="41.25" customHeight="1">
      <c r="A51" s="275">
        <v>9</v>
      </c>
      <c r="B51" s="276" t="s">
        <v>249</v>
      </c>
      <c r="C51" s="277" t="s">
        <v>317</v>
      </c>
      <c r="D51" s="316">
        <v>209300</v>
      </c>
      <c r="E51" s="317">
        <v>90783</v>
      </c>
      <c r="F51" s="230"/>
      <c r="G51" s="239"/>
      <c r="H51" s="246"/>
      <c r="I51" s="241"/>
      <c r="J51" s="230"/>
      <c r="K51" s="230"/>
    </row>
    <row r="52" spans="1:11" s="228" customFormat="1" ht="37.5" customHeight="1">
      <c r="A52" s="275">
        <v>10</v>
      </c>
      <c r="B52" s="312" t="s">
        <v>250</v>
      </c>
      <c r="C52" s="277" t="s">
        <v>318</v>
      </c>
      <c r="D52" s="314">
        <v>239200</v>
      </c>
      <c r="E52" s="315">
        <v>236638</v>
      </c>
      <c r="F52" s="230"/>
      <c r="G52" s="239"/>
      <c r="H52" s="246"/>
      <c r="I52" s="241"/>
      <c r="J52" s="230"/>
      <c r="K52" s="230"/>
    </row>
    <row r="53" spans="1:11" s="228" customFormat="1" ht="53.25" customHeight="1">
      <c r="A53" s="275">
        <v>11</v>
      </c>
      <c r="B53" s="312" t="s">
        <v>251</v>
      </c>
      <c r="C53" s="277" t="s">
        <v>319</v>
      </c>
      <c r="D53" s="314">
        <v>149500</v>
      </c>
      <c r="E53" s="315">
        <v>143523</v>
      </c>
      <c r="F53" s="230"/>
      <c r="G53" s="239"/>
      <c r="H53" s="246"/>
      <c r="I53" s="241"/>
      <c r="J53" s="230"/>
      <c r="K53" s="230"/>
    </row>
    <row r="54" spans="1:11" s="228" customFormat="1" ht="72" customHeight="1">
      <c r="A54" s="275">
        <v>12</v>
      </c>
      <c r="B54" s="312" t="s">
        <v>294</v>
      </c>
      <c r="C54" s="343" t="s">
        <v>320</v>
      </c>
      <c r="D54" s="314">
        <v>260130</v>
      </c>
      <c r="E54" s="315">
        <v>251434</v>
      </c>
      <c r="F54" s="230"/>
      <c r="G54" s="239"/>
      <c r="H54" s="246"/>
      <c r="I54" s="241"/>
      <c r="J54" s="230"/>
      <c r="K54" s="230"/>
    </row>
    <row r="55" spans="1:11" s="228" customFormat="1" ht="42" customHeight="1">
      <c r="A55" s="275">
        <v>13</v>
      </c>
      <c r="B55" s="312" t="s">
        <v>296</v>
      </c>
      <c r="C55" s="277" t="s">
        <v>321</v>
      </c>
      <c r="D55" s="314">
        <v>73600</v>
      </c>
      <c r="E55" s="315">
        <v>34843</v>
      </c>
      <c r="F55" s="230"/>
      <c r="G55" s="239"/>
      <c r="H55" s="246"/>
      <c r="I55" s="241"/>
      <c r="J55" s="230"/>
      <c r="K55" s="230"/>
    </row>
    <row r="56" spans="1:11" s="228" customFormat="1" ht="50.25" customHeight="1">
      <c r="A56" s="275">
        <v>14</v>
      </c>
      <c r="B56" s="312" t="s">
        <v>252</v>
      </c>
      <c r="C56" s="277" t="s">
        <v>301</v>
      </c>
      <c r="D56" s="314">
        <v>32500</v>
      </c>
      <c r="E56" s="315">
        <v>11340</v>
      </c>
      <c r="F56" s="230"/>
      <c r="G56" s="239"/>
      <c r="H56" s="246"/>
      <c r="I56" s="241"/>
      <c r="J56" s="230"/>
      <c r="K56" s="230"/>
    </row>
    <row r="57" spans="1:11" s="228" customFormat="1" ht="48" customHeight="1">
      <c r="A57" s="275">
        <v>15</v>
      </c>
      <c r="B57" s="312" t="s">
        <v>253</v>
      </c>
      <c r="C57" s="277" t="s">
        <v>302</v>
      </c>
      <c r="D57" s="314">
        <v>15000</v>
      </c>
      <c r="E57" s="315">
        <v>9912</v>
      </c>
      <c r="F57" s="230"/>
      <c r="G57" s="239"/>
      <c r="H57" s="246"/>
      <c r="I57" s="241"/>
      <c r="J57" s="230"/>
      <c r="K57" s="230"/>
    </row>
    <row r="58" spans="1:11" s="228" customFormat="1" ht="47.25" customHeight="1">
      <c r="A58" s="275">
        <v>16</v>
      </c>
      <c r="B58" s="312" t="s">
        <v>297</v>
      </c>
      <c r="C58" s="277" t="s">
        <v>298</v>
      </c>
      <c r="D58" s="314">
        <v>30000</v>
      </c>
      <c r="E58" s="315">
        <v>23213</v>
      </c>
      <c r="F58" s="230"/>
      <c r="G58" s="239"/>
      <c r="H58" s="246"/>
      <c r="I58" s="241"/>
      <c r="J58" s="230"/>
      <c r="K58" s="230"/>
    </row>
    <row r="59" spans="1:11" s="228" customFormat="1" ht="35.25" customHeight="1">
      <c r="A59" s="275">
        <v>17</v>
      </c>
      <c r="B59" s="312" t="s">
        <v>254</v>
      </c>
      <c r="C59" s="277" t="s">
        <v>303</v>
      </c>
      <c r="D59" s="314">
        <v>187200</v>
      </c>
      <c r="E59" s="315">
        <v>188127</v>
      </c>
      <c r="F59" s="230"/>
      <c r="G59" s="239"/>
      <c r="H59" s="246"/>
      <c r="I59" s="241"/>
      <c r="J59" s="230"/>
      <c r="K59" s="230"/>
    </row>
    <row r="60" spans="1:11" s="228" customFormat="1" ht="101.25" customHeight="1">
      <c r="A60" s="275">
        <v>18</v>
      </c>
      <c r="B60" s="318" t="s">
        <v>299</v>
      </c>
      <c r="C60" s="277" t="s">
        <v>322</v>
      </c>
      <c r="D60" s="314">
        <v>185000</v>
      </c>
      <c r="E60" s="315">
        <v>185879</v>
      </c>
      <c r="F60" s="230"/>
      <c r="G60" s="239"/>
      <c r="H60" s="246"/>
      <c r="I60" s="241"/>
      <c r="J60" s="230"/>
      <c r="K60" s="230"/>
    </row>
    <row r="61" spans="1:11" s="228" customFormat="1" ht="104.25" customHeight="1">
      <c r="A61" s="275">
        <v>19</v>
      </c>
      <c r="B61" s="318" t="s">
        <v>374</v>
      </c>
      <c r="C61" s="277" t="s">
        <v>323</v>
      </c>
      <c r="D61" s="314">
        <v>240000</v>
      </c>
      <c r="E61" s="315">
        <v>275106</v>
      </c>
      <c r="F61" s="230"/>
      <c r="G61" s="239"/>
      <c r="H61" s="246"/>
      <c r="I61" s="241"/>
      <c r="J61" s="230"/>
      <c r="K61" s="230"/>
    </row>
    <row r="62" spans="1:11" s="228" customFormat="1" ht="37.5" customHeight="1">
      <c r="A62" s="275">
        <v>20</v>
      </c>
      <c r="B62" s="312" t="s">
        <v>255</v>
      </c>
      <c r="C62" s="277" t="s">
        <v>324</v>
      </c>
      <c r="D62" s="314">
        <v>120000</v>
      </c>
      <c r="E62" s="315">
        <v>115900</v>
      </c>
      <c r="F62" s="230"/>
      <c r="G62" s="239"/>
      <c r="H62" s="246"/>
      <c r="I62" s="241"/>
      <c r="J62" s="230"/>
      <c r="K62" s="230"/>
    </row>
    <row r="63" spans="1:11" s="228" customFormat="1" ht="87" customHeight="1">
      <c r="A63" s="275">
        <v>21</v>
      </c>
      <c r="B63" s="312" t="s">
        <v>258</v>
      </c>
      <c r="C63" s="277" t="s">
        <v>325</v>
      </c>
      <c r="D63" s="314">
        <v>374256</v>
      </c>
      <c r="E63" s="315">
        <v>369638</v>
      </c>
      <c r="F63" s="241"/>
      <c r="G63" s="239"/>
      <c r="H63" s="247"/>
      <c r="I63" s="248"/>
      <c r="J63" s="230"/>
      <c r="K63" s="230"/>
    </row>
    <row r="64" spans="1:11" s="228" customFormat="1" ht="73.5" customHeight="1">
      <c r="A64" s="275">
        <v>22</v>
      </c>
      <c r="B64" s="312" t="s">
        <v>256</v>
      </c>
      <c r="C64" s="343" t="s">
        <v>326</v>
      </c>
      <c r="D64" s="314">
        <v>486622.5</v>
      </c>
      <c r="E64" s="315">
        <v>480608</v>
      </c>
      <c r="F64" s="239"/>
      <c r="G64" s="247"/>
      <c r="H64" s="248"/>
      <c r="I64" s="230"/>
      <c r="J64" s="230"/>
    </row>
    <row r="65" spans="1:10" s="228" customFormat="1" ht="41.25" customHeight="1">
      <c r="A65" s="275">
        <v>23</v>
      </c>
      <c r="B65" s="348" t="s">
        <v>373</v>
      </c>
      <c r="C65" s="350" t="s">
        <v>304</v>
      </c>
      <c r="D65" s="349">
        <v>30000</v>
      </c>
      <c r="E65" s="315">
        <v>68250</v>
      </c>
      <c r="F65" s="239"/>
      <c r="G65" s="247"/>
      <c r="H65" s="248"/>
      <c r="I65" s="230"/>
      <c r="J65" s="230"/>
    </row>
    <row r="66" spans="1:10" s="228" customFormat="1" ht="39" customHeight="1">
      <c r="A66" s="320">
        <v>24</v>
      </c>
      <c r="B66" s="312" t="s">
        <v>279</v>
      </c>
      <c r="C66" s="313" t="s">
        <v>305</v>
      </c>
      <c r="D66" s="314">
        <v>867240</v>
      </c>
      <c r="E66" s="315">
        <v>869616</v>
      </c>
      <c r="F66" s="239"/>
      <c r="G66" s="247"/>
      <c r="H66" s="248"/>
      <c r="I66" s="230"/>
      <c r="J66" s="230"/>
    </row>
    <row r="67" spans="1:10" s="228" customFormat="1" ht="101.25" customHeight="1">
      <c r="A67" s="321">
        <v>25</v>
      </c>
      <c r="B67" s="322" t="s">
        <v>375</v>
      </c>
      <c r="C67" s="277" t="s">
        <v>306</v>
      </c>
      <c r="D67" s="316">
        <v>205000</v>
      </c>
      <c r="E67" s="317">
        <v>244807</v>
      </c>
      <c r="F67" s="239"/>
      <c r="G67" s="247"/>
      <c r="H67" s="248"/>
      <c r="I67" s="230"/>
      <c r="J67" s="230"/>
    </row>
    <row r="68" spans="1:10" s="228" customFormat="1" ht="37.5" customHeight="1">
      <c r="A68" s="323">
        <v>26</v>
      </c>
      <c r="B68" s="312" t="s">
        <v>259</v>
      </c>
      <c r="C68" s="319" t="s">
        <v>261</v>
      </c>
      <c r="D68" s="314">
        <v>560000</v>
      </c>
      <c r="E68" s="315">
        <v>546719</v>
      </c>
      <c r="F68" s="230"/>
      <c r="G68" s="230"/>
      <c r="H68" s="230"/>
      <c r="I68" s="230"/>
      <c r="J68" s="230"/>
    </row>
    <row r="69" spans="1:10" s="228" customFormat="1" ht="72.75" customHeight="1">
      <c r="A69" s="323">
        <v>27</v>
      </c>
      <c r="B69" s="312" t="s">
        <v>331</v>
      </c>
      <c r="C69" s="277"/>
      <c r="D69" s="314">
        <v>72578</v>
      </c>
      <c r="E69" s="315">
        <v>86000</v>
      </c>
      <c r="F69" s="230"/>
      <c r="G69" s="230"/>
      <c r="H69" s="230"/>
      <c r="I69" s="230"/>
      <c r="J69" s="230"/>
    </row>
    <row r="70" spans="1:10" s="228" customFormat="1" ht="76.5" customHeight="1">
      <c r="A70" s="339">
        <v>28</v>
      </c>
      <c r="B70" s="322" t="s">
        <v>327</v>
      </c>
      <c r="C70" s="277" t="s">
        <v>307</v>
      </c>
      <c r="D70" s="316">
        <v>1076000</v>
      </c>
      <c r="E70" s="324">
        <v>1582136</v>
      </c>
      <c r="F70" s="230"/>
      <c r="G70" s="230"/>
      <c r="H70" s="230"/>
      <c r="I70" s="230"/>
      <c r="J70" s="230"/>
    </row>
    <row r="71" spans="1:10" s="228" customFormat="1" ht="76.5" customHeight="1" thickBot="1">
      <c r="A71" s="325"/>
      <c r="B71" s="308"/>
      <c r="C71" s="326"/>
      <c r="D71" s="310"/>
      <c r="E71" s="327"/>
      <c r="F71" s="230"/>
      <c r="G71" s="230"/>
      <c r="H71" s="230"/>
      <c r="I71" s="230"/>
      <c r="J71" s="230"/>
    </row>
    <row r="72" spans="1:10" s="228" customFormat="1" ht="48" customHeight="1" thickBot="1">
      <c r="A72" s="328"/>
      <c r="B72" s="257" t="s">
        <v>277</v>
      </c>
      <c r="C72" s="329"/>
      <c r="D72" s="330">
        <f>D48+D49+D50+D51+D52+D53+D54+D55+D56+D57+D58+D59+D60+D61+D62+D63+D65+D66+D67+D68+D69+D70+D71+D64</f>
        <v>5942826.5</v>
      </c>
      <c r="E72" s="331">
        <f>SUM(E48:E71)</f>
        <v>6307051.6500000004</v>
      </c>
      <c r="F72" s="230"/>
      <c r="G72" s="230"/>
      <c r="H72" s="230"/>
      <c r="I72" s="230"/>
      <c r="J72" s="230"/>
    </row>
    <row r="73" spans="1:10" s="228" customFormat="1" ht="51" customHeight="1" thickBot="1">
      <c r="A73" s="328"/>
      <c r="B73" s="257" t="s">
        <v>201</v>
      </c>
      <c r="C73" s="329"/>
      <c r="D73" s="330"/>
      <c r="E73" s="332">
        <f>SUM(E46+E72)</f>
        <v>12163916.460000001</v>
      </c>
      <c r="F73" s="230"/>
      <c r="G73" s="230"/>
      <c r="H73" s="230"/>
      <c r="I73" s="230"/>
      <c r="J73" s="230"/>
    </row>
    <row r="74" spans="1:10" s="228" customFormat="1" ht="33">
      <c r="A74" s="333"/>
      <c r="B74" s="334"/>
      <c r="C74" s="335"/>
      <c r="D74" s="336"/>
      <c r="E74" s="336"/>
      <c r="F74" s="230"/>
      <c r="G74" s="247"/>
      <c r="H74" s="230"/>
      <c r="I74" s="247"/>
      <c r="J74" s="230"/>
    </row>
    <row r="75" spans="1:10" s="228" customFormat="1" ht="33.75">
      <c r="A75" s="333"/>
      <c r="B75" s="337" t="s">
        <v>278</v>
      </c>
      <c r="C75" s="335"/>
      <c r="D75" s="336"/>
      <c r="E75" s="336"/>
      <c r="F75" s="230"/>
      <c r="G75" s="247"/>
      <c r="H75" s="247"/>
      <c r="I75" s="230"/>
      <c r="J75" s="230"/>
    </row>
    <row r="76" spans="1:10" s="228" customFormat="1" ht="63.75" customHeight="1">
      <c r="A76" s="333"/>
      <c r="B76" s="334"/>
      <c r="C76" s="335"/>
      <c r="D76" s="334"/>
      <c r="E76" s="334"/>
      <c r="F76" s="230"/>
      <c r="G76" s="230"/>
      <c r="H76" s="230"/>
      <c r="I76" s="230"/>
      <c r="J76" s="230"/>
    </row>
    <row r="77" spans="1:10" s="228" customFormat="1" ht="33">
      <c r="A77" s="333"/>
      <c r="C77" s="335"/>
      <c r="D77" s="290"/>
      <c r="E77" s="290"/>
      <c r="F77" s="230"/>
      <c r="G77" s="247"/>
      <c r="H77" s="230"/>
      <c r="I77" s="247"/>
      <c r="J77" s="230"/>
    </row>
    <row r="78" spans="1:10" s="228" customFormat="1" ht="33">
      <c r="A78" s="290"/>
      <c r="B78" s="290"/>
      <c r="C78" s="336"/>
      <c r="D78" s="336"/>
      <c r="E78" s="336"/>
      <c r="F78" s="230"/>
      <c r="G78" s="230"/>
      <c r="H78" s="230"/>
      <c r="I78" s="230"/>
      <c r="J78" s="230"/>
    </row>
    <row r="79" spans="1:10" ht="33">
      <c r="A79" s="290"/>
      <c r="B79" s="338"/>
      <c r="C79" s="338"/>
      <c r="D79" s="338"/>
      <c r="E79" s="338"/>
      <c r="F79" s="159"/>
      <c r="G79" s="159"/>
      <c r="H79" s="159"/>
      <c r="I79" s="159"/>
      <c r="J79" s="159"/>
    </row>
    <row r="80" spans="1:10" ht="33">
      <c r="A80" s="290"/>
      <c r="B80" s="290"/>
      <c r="C80" s="290"/>
      <c r="D80" s="290"/>
      <c r="E80" s="290"/>
    </row>
    <row r="81" spans="1:5" ht="27">
      <c r="A81" s="252"/>
      <c r="B81" s="252"/>
      <c r="C81" s="252"/>
      <c r="D81" s="252"/>
      <c r="E81" s="252"/>
    </row>
    <row r="82" spans="1:5" ht="27.75">
      <c r="A82" s="252"/>
      <c r="B82" s="253"/>
      <c r="C82" s="253"/>
      <c r="D82" s="253"/>
      <c r="E82" s="253"/>
    </row>
    <row r="83" spans="1:5" ht="15">
      <c r="B83" s="147"/>
      <c r="C83" s="147"/>
    </row>
    <row r="85" spans="1:5" ht="15">
      <c r="B85" s="147"/>
      <c r="D85" s="147"/>
      <c r="E85" s="147"/>
    </row>
  </sheetData>
  <mergeCells count="2">
    <mergeCell ref="B4:C4"/>
    <mergeCell ref="B25:C25"/>
  </mergeCells>
  <pageMargins left="0.23622047244094491" right="0.23622047244094491" top="0.35433070866141736" bottom="0.35433070866141736" header="0.31496062992125984" footer="0.31496062992125984"/>
  <pageSetup paperSize="9" scale="34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13800</vt:lpstr>
      <vt:lpstr>16000</vt:lpstr>
      <vt:lpstr>25000</vt:lpstr>
      <vt:lpstr>расшифр.зпл</vt:lpstr>
      <vt:lpstr>расш.экскурсии</vt:lpstr>
      <vt:lpstr>питание</vt:lpstr>
      <vt:lpstr>смета2013</vt:lpstr>
      <vt:lpstr>смета дох-рас</vt:lpstr>
      <vt:lpstr>2016 год</vt:lpstr>
    </vt:vector>
  </TitlesOfParts>
  <Company>OAO IRZ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irz</dc:creator>
  <cp:lastModifiedBy>я</cp:lastModifiedBy>
  <cp:lastPrinted>2017-02-06T06:01:50Z</cp:lastPrinted>
  <dcterms:created xsi:type="dcterms:W3CDTF">2010-05-27T11:05:30Z</dcterms:created>
  <dcterms:modified xsi:type="dcterms:W3CDTF">2017-02-06T06:01:58Z</dcterms:modified>
</cp:coreProperties>
</file>